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.WINDOWS-M080RR4\Documents\#YK_blagomay\"/>
    </mc:Choice>
  </mc:AlternateContent>
  <xr:revisionPtr revIDLastSave="0" documentId="13_ncr:1_{D06C7156-E615-42DD-9368-6206C614A305}" xr6:coauthVersionLast="47" xr6:coauthVersionMax="47" xr10:uidLastSave="{00000000-0000-0000-0000-000000000000}"/>
  <bookViews>
    <workbookView xWindow="-120" yWindow="-120" windowWidth="20730" windowHeight="11310" tabRatio="565" firstSheet="6" activeTab="12" xr2:uid="{3A916392-53B3-4CBF-B815-15266EF77EDD}"/>
  </bookViews>
  <sheets>
    <sheet name="січень" sheetId="2" r:id="rId1"/>
    <sheet name="лютий" sheetId="3" r:id="rId2"/>
    <sheet name="березень" sheetId="1" r:id="rId3"/>
    <sheet name="квітень" sheetId="4" r:id="rId4"/>
    <sheet name="травень" sheetId="6" r:id="rId5"/>
    <sheet name="червень" sheetId="7" r:id="rId6"/>
    <sheet name="липень" sheetId="8" r:id="rId7"/>
    <sheet name="серпень" sheetId="9" r:id="rId8"/>
    <sheet name="вересень" sheetId="10" r:id="rId9"/>
    <sheet name="жовтень" sheetId="11" r:id="rId10"/>
    <sheet name="листопад" sheetId="12" r:id="rId11"/>
    <sheet name="грудень" sheetId="13" r:id="rId12"/>
    <sheet name="summary" sheetId="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5" l="1"/>
  <c r="I15" i="5"/>
  <c r="J15" i="5"/>
  <c r="K15" i="5"/>
  <c r="L15" i="5"/>
  <c r="M15" i="5"/>
  <c r="N15" i="5"/>
  <c r="H36" i="5"/>
  <c r="I36" i="5"/>
  <c r="J36" i="5"/>
  <c r="K36" i="5"/>
  <c r="L36" i="5"/>
  <c r="M36" i="5"/>
  <c r="N36" i="5"/>
  <c r="H47" i="5"/>
  <c r="I47" i="5"/>
  <c r="J47" i="5"/>
  <c r="K47" i="5"/>
  <c r="L47" i="5"/>
  <c r="M47" i="5"/>
  <c r="N47" i="5"/>
  <c r="H24" i="5"/>
  <c r="I24" i="5"/>
  <c r="J24" i="5"/>
  <c r="K24" i="5"/>
  <c r="L24" i="5"/>
  <c r="M24" i="5"/>
  <c r="N24" i="5"/>
  <c r="H31" i="5"/>
  <c r="I31" i="5"/>
  <c r="J31" i="5"/>
  <c r="K31" i="5"/>
  <c r="L31" i="5"/>
  <c r="M31" i="5"/>
  <c r="N31" i="5"/>
  <c r="H35" i="5"/>
  <c r="I35" i="5"/>
  <c r="J35" i="5"/>
  <c r="K35" i="5"/>
  <c r="L35" i="5"/>
  <c r="M35" i="5"/>
  <c r="N35" i="5"/>
  <c r="H40" i="5"/>
  <c r="I40" i="5"/>
  <c r="J40" i="5"/>
  <c r="K40" i="5"/>
  <c r="L40" i="5"/>
  <c r="M40" i="5"/>
  <c r="N40" i="5"/>
  <c r="H43" i="5"/>
  <c r="I43" i="5"/>
  <c r="J43" i="5"/>
  <c r="K43" i="5"/>
  <c r="L43" i="5"/>
  <c r="M43" i="5"/>
  <c r="N43" i="5"/>
  <c r="H38" i="5"/>
  <c r="I38" i="5"/>
  <c r="J38" i="5"/>
  <c r="K38" i="5"/>
  <c r="L38" i="5"/>
  <c r="M38" i="5"/>
  <c r="N38" i="5"/>
  <c r="H34" i="5"/>
  <c r="I34" i="5"/>
  <c r="J34" i="5"/>
  <c r="K34" i="5"/>
  <c r="L34" i="5"/>
  <c r="M34" i="5"/>
  <c r="N34" i="5"/>
  <c r="H74" i="5"/>
  <c r="I74" i="5"/>
  <c r="J74" i="5"/>
  <c r="K74" i="5"/>
  <c r="L74" i="5"/>
  <c r="M74" i="5"/>
  <c r="N74" i="5"/>
  <c r="H56" i="5"/>
  <c r="I56" i="5"/>
  <c r="J56" i="5"/>
  <c r="K56" i="5"/>
  <c r="L56" i="5"/>
  <c r="M56" i="5"/>
  <c r="N56" i="5"/>
  <c r="H76" i="5"/>
  <c r="I76" i="5"/>
  <c r="J76" i="5"/>
  <c r="K76" i="5"/>
  <c r="L76" i="5"/>
  <c r="M76" i="5"/>
  <c r="N76" i="5"/>
  <c r="H42" i="5"/>
  <c r="I42" i="5"/>
  <c r="J42" i="5"/>
  <c r="K42" i="5"/>
  <c r="L42" i="5"/>
  <c r="M42" i="5"/>
  <c r="N42" i="5"/>
  <c r="H75" i="5"/>
  <c r="I75" i="5"/>
  <c r="J75" i="5"/>
  <c r="K75" i="5"/>
  <c r="L75" i="5"/>
  <c r="M75" i="5"/>
  <c r="N75" i="5"/>
  <c r="H30" i="5"/>
  <c r="I30" i="5"/>
  <c r="J30" i="5"/>
  <c r="K30" i="5"/>
  <c r="L30" i="5"/>
  <c r="M30" i="5"/>
  <c r="N30" i="5"/>
  <c r="H18" i="5"/>
  <c r="I18" i="5"/>
  <c r="J18" i="5"/>
  <c r="K18" i="5"/>
  <c r="L18" i="5"/>
  <c r="M18" i="5"/>
  <c r="N18" i="5"/>
  <c r="H19" i="5"/>
  <c r="I19" i="5"/>
  <c r="J19" i="5"/>
  <c r="K19" i="5"/>
  <c r="L19" i="5"/>
  <c r="M19" i="5"/>
  <c r="N19" i="5"/>
  <c r="N78" i="5"/>
  <c r="N77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5" i="5"/>
  <c r="N54" i="5"/>
  <c r="N53" i="5"/>
  <c r="N52" i="5"/>
  <c r="N51" i="5"/>
  <c r="N50" i="5"/>
  <c r="N49" i="5"/>
  <c r="N48" i="5"/>
  <c r="N46" i="5"/>
  <c r="N45" i="5"/>
  <c r="N44" i="5"/>
  <c r="N41" i="5"/>
  <c r="N39" i="5"/>
  <c r="N37" i="5"/>
  <c r="N33" i="5"/>
  <c r="N32" i="5"/>
  <c r="N29" i="5"/>
  <c r="N28" i="5"/>
  <c r="N27" i="5"/>
  <c r="N26" i="5"/>
  <c r="N25" i="5"/>
  <c r="N23" i="5"/>
  <c r="N22" i="5"/>
  <c r="N21" i="5"/>
  <c r="N20" i="5"/>
  <c r="N17" i="5"/>
  <c r="N16" i="5"/>
  <c r="N14" i="5"/>
  <c r="N13" i="5"/>
  <c r="N12" i="5"/>
  <c r="N11" i="5"/>
  <c r="N10" i="5"/>
  <c r="N9" i="5"/>
  <c r="N8" i="5"/>
  <c r="N7" i="5"/>
  <c r="N6" i="5"/>
  <c r="N5" i="5"/>
  <c r="N87" i="5"/>
  <c r="V61" i="13"/>
  <c r="N99" i="5" s="1"/>
  <c r="U61" i="13"/>
  <c r="N98" i="5" s="1"/>
  <c r="T61" i="13"/>
  <c r="N97" i="5" s="1"/>
  <c r="S61" i="13"/>
  <c r="N96" i="5" s="1"/>
  <c r="R61" i="13"/>
  <c r="N95" i="5" s="1"/>
  <c r="Q61" i="13"/>
  <c r="N94" i="5" s="1"/>
  <c r="P61" i="13"/>
  <c r="N93" i="5" s="1"/>
  <c r="O61" i="13"/>
  <c r="N92" i="5" s="1"/>
  <c r="N61" i="13"/>
  <c r="N91" i="5" s="1"/>
  <c r="M61" i="13"/>
  <c r="N90" i="5" s="1"/>
  <c r="L61" i="13"/>
  <c r="N89" i="5" s="1"/>
  <c r="K61" i="13"/>
  <c r="N88" i="5" s="1"/>
  <c r="J61" i="13"/>
  <c r="I61" i="13"/>
  <c r="N86" i="5" s="1"/>
  <c r="H61" i="13"/>
  <c r="N85" i="5" s="1"/>
  <c r="G61" i="13"/>
  <c r="N81" i="5" s="1"/>
  <c r="F61" i="13"/>
  <c r="E61" i="13"/>
  <c r="N80" i="5" s="1"/>
  <c r="D61" i="13"/>
  <c r="N79" i="5" s="1"/>
  <c r="C61" i="13"/>
  <c r="N4" i="5" s="1"/>
  <c r="D45" i="12"/>
  <c r="E45" i="12"/>
  <c r="M80" i="5" s="1"/>
  <c r="F45" i="12"/>
  <c r="G45" i="12"/>
  <c r="M81" i="5" s="1"/>
  <c r="H45" i="12"/>
  <c r="M85" i="5" s="1"/>
  <c r="I45" i="12"/>
  <c r="J45" i="12"/>
  <c r="K45" i="12"/>
  <c r="M88" i="5" s="1"/>
  <c r="L45" i="12"/>
  <c r="M89" i="5" s="1"/>
  <c r="M45" i="12"/>
  <c r="M90" i="5" s="1"/>
  <c r="N45" i="12"/>
  <c r="M91" i="5" s="1"/>
  <c r="O45" i="12"/>
  <c r="M92" i="5" s="1"/>
  <c r="P45" i="12"/>
  <c r="M93" i="5" s="1"/>
  <c r="Q45" i="12"/>
  <c r="R45" i="12"/>
  <c r="S45" i="12"/>
  <c r="M96" i="5" s="1"/>
  <c r="T45" i="12"/>
  <c r="M97" i="5" s="1"/>
  <c r="U45" i="12"/>
  <c r="M98" i="5" s="1"/>
  <c r="V45" i="12"/>
  <c r="M99" i="5" s="1"/>
  <c r="C45" i="12"/>
  <c r="M4" i="5" s="1"/>
  <c r="C6" i="5"/>
  <c r="D6" i="5"/>
  <c r="E6" i="5"/>
  <c r="F6" i="5"/>
  <c r="G6" i="5"/>
  <c r="H6" i="5"/>
  <c r="I6" i="5"/>
  <c r="J6" i="5"/>
  <c r="K6" i="5"/>
  <c r="L6" i="5"/>
  <c r="M6" i="5"/>
  <c r="C7" i="5"/>
  <c r="D7" i="5"/>
  <c r="E7" i="5"/>
  <c r="F7" i="5"/>
  <c r="G7" i="5"/>
  <c r="H7" i="5"/>
  <c r="I7" i="5"/>
  <c r="J7" i="5"/>
  <c r="K7" i="5"/>
  <c r="L7" i="5"/>
  <c r="M7" i="5"/>
  <c r="C8" i="5"/>
  <c r="D8" i="5"/>
  <c r="E8" i="5"/>
  <c r="F8" i="5"/>
  <c r="G8" i="5"/>
  <c r="H8" i="5"/>
  <c r="I8" i="5"/>
  <c r="J8" i="5"/>
  <c r="K8" i="5"/>
  <c r="L8" i="5"/>
  <c r="M8" i="5"/>
  <c r="C9" i="5"/>
  <c r="D9" i="5"/>
  <c r="E9" i="5"/>
  <c r="F9" i="5"/>
  <c r="G9" i="5"/>
  <c r="H9" i="5"/>
  <c r="I9" i="5"/>
  <c r="J9" i="5"/>
  <c r="K9" i="5"/>
  <c r="L9" i="5"/>
  <c r="M9" i="5"/>
  <c r="C10" i="5"/>
  <c r="D10" i="5"/>
  <c r="E10" i="5"/>
  <c r="F10" i="5"/>
  <c r="G10" i="5"/>
  <c r="H10" i="5"/>
  <c r="I10" i="5"/>
  <c r="J10" i="5"/>
  <c r="K10" i="5"/>
  <c r="L10" i="5"/>
  <c r="M10" i="5"/>
  <c r="C11" i="5"/>
  <c r="D11" i="5"/>
  <c r="E11" i="5"/>
  <c r="F11" i="5"/>
  <c r="G11" i="5"/>
  <c r="H11" i="5"/>
  <c r="I11" i="5"/>
  <c r="J11" i="5"/>
  <c r="K11" i="5"/>
  <c r="L11" i="5"/>
  <c r="M11" i="5"/>
  <c r="C12" i="5"/>
  <c r="D12" i="5"/>
  <c r="E12" i="5"/>
  <c r="F12" i="5"/>
  <c r="G12" i="5"/>
  <c r="H12" i="5"/>
  <c r="I12" i="5"/>
  <c r="J12" i="5"/>
  <c r="K12" i="5"/>
  <c r="L12" i="5"/>
  <c r="M12" i="5"/>
  <c r="C13" i="5"/>
  <c r="D13" i="5"/>
  <c r="E13" i="5"/>
  <c r="F13" i="5"/>
  <c r="G13" i="5"/>
  <c r="H13" i="5"/>
  <c r="I13" i="5"/>
  <c r="J13" i="5"/>
  <c r="K13" i="5"/>
  <c r="L13" i="5"/>
  <c r="M13" i="5"/>
  <c r="C14" i="5"/>
  <c r="D14" i="5"/>
  <c r="E14" i="5"/>
  <c r="F14" i="5"/>
  <c r="G14" i="5"/>
  <c r="H14" i="5"/>
  <c r="I14" i="5"/>
  <c r="J14" i="5"/>
  <c r="K14" i="5"/>
  <c r="L14" i="5"/>
  <c r="M14" i="5"/>
  <c r="C16" i="5"/>
  <c r="D16" i="5"/>
  <c r="E16" i="5"/>
  <c r="F16" i="5"/>
  <c r="G16" i="5"/>
  <c r="H16" i="5"/>
  <c r="I16" i="5"/>
  <c r="J16" i="5"/>
  <c r="K16" i="5"/>
  <c r="L16" i="5"/>
  <c r="M16" i="5"/>
  <c r="C17" i="5"/>
  <c r="D17" i="5"/>
  <c r="E17" i="5"/>
  <c r="F17" i="5"/>
  <c r="G17" i="5"/>
  <c r="H17" i="5"/>
  <c r="I17" i="5"/>
  <c r="J17" i="5"/>
  <c r="K17" i="5"/>
  <c r="L17" i="5"/>
  <c r="M17" i="5"/>
  <c r="C20" i="5"/>
  <c r="D20" i="5"/>
  <c r="E20" i="5"/>
  <c r="F20" i="5"/>
  <c r="G20" i="5"/>
  <c r="H20" i="5"/>
  <c r="I20" i="5"/>
  <c r="J20" i="5"/>
  <c r="K20" i="5"/>
  <c r="L20" i="5"/>
  <c r="M20" i="5"/>
  <c r="C21" i="5"/>
  <c r="D21" i="5"/>
  <c r="E21" i="5"/>
  <c r="F21" i="5"/>
  <c r="G21" i="5"/>
  <c r="H21" i="5"/>
  <c r="I21" i="5"/>
  <c r="J21" i="5"/>
  <c r="K21" i="5"/>
  <c r="L21" i="5"/>
  <c r="M21" i="5"/>
  <c r="C22" i="5"/>
  <c r="D22" i="5"/>
  <c r="E22" i="5"/>
  <c r="F22" i="5"/>
  <c r="G22" i="5"/>
  <c r="H22" i="5"/>
  <c r="I22" i="5"/>
  <c r="J22" i="5"/>
  <c r="K22" i="5"/>
  <c r="L22" i="5"/>
  <c r="M22" i="5"/>
  <c r="C23" i="5"/>
  <c r="D23" i="5"/>
  <c r="E23" i="5"/>
  <c r="F23" i="5"/>
  <c r="G23" i="5"/>
  <c r="H23" i="5"/>
  <c r="I23" i="5"/>
  <c r="J23" i="5"/>
  <c r="K23" i="5"/>
  <c r="L23" i="5"/>
  <c r="M23" i="5"/>
  <c r="C25" i="5"/>
  <c r="D25" i="5"/>
  <c r="E25" i="5"/>
  <c r="F25" i="5"/>
  <c r="G25" i="5"/>
  <c r="H25" i="5"/>
  <c r="I25" i="5"/>
  <c r="J25" i="5"/>
  <c r="K25" i="5"/>
  <c r="L25" i="5"/>
  <c r="M25" i="5"/>
  <c r="C26" i="5"/>
  <c r="D26" i="5"/>
  <c r="E26" i="5"/>
  <c r="F26" i="5"/>
  <c r="G26" i="5"/>
  <c r="H26" i="5"/>
  <c r="I26" i="5"/>
  <c r="J26" i="5"/>
  <c r="K26" i="5"/>
  <c r="L26" i="5"/>
  <c r="M26" i="5"/>
  <c r="C27" i="5"/>
  <c r="D27" i="5"/>
  <c r="E27" i="5"/>
  <c r="F27" i="5"/>
  <c r="G27" i="5"/>
  <c r="H27" i="5"/>
  <c r="I27" i="5"/>
  <c r="J27" i="5"/>
  <c r="K27" i="5"/>
  <c r="L27" i="5"/>
  <c r="M27" i="5"/>
  <c r="C28" i="5"/>
  <c r="D28" i="5"/>
  <c r="E28" i="5"/>
  <c r="F28" i="5"/>
  <c r="G28" i="5"/>
  <c r="H28" i="5"/>
  <c r="I28" i="5"/>
  <c r="J28" i="5"/>
  <c r="K28" i="5"/>
  <c r="L28" i="5"/>
  <c r="M28" i="5"/>
  <c r="C29" i="5"/>
  <c r="D29" i="5"/>
  <c r="E29" i="5"/>
  <c r="F29" i="5"/>
  <c r="G29" i="5"/>
  <c r="H29" i="5"/>
  <c r="I29" i="5"/>
  <c r="J29" i="5"/>
  <c r="K29" i="5"/>
  <c r="L29" i="5"/>
  <c r="M29" i="5"/>
  <c r="C32" i="5"/>
  <c r="D32" i="5"/>
  <c r="E32" i="5"/>
  <c r="F32" i="5"/>
  <c r="G32" i="5"/>
  <c r="H32" i="5"/>
  <c r="I32" i="5"/>
  <c r="J32" i="5"/>
  <c r="K32" i="5"/>
  <c r="L32" i="5"/>
  <c r="M32" i="5"/>
  <c r="C33" i="5"/>
  <c r="D33" i="5"/>
  <c r="E33" i="5"/>
  <c r="F33" i="5"/>
  <c r="G33" i="5"/>
  <c r="H33" i="5"/>
  <c r="I33" i="5"/>
  <c r="J33" i="5"/>
  <c r="K33" i="5"/>
  <c r="L33" i="5"/>
  <c r="M33" i="5"/>
  <c r="C37" i="5"/>
  <c r="D37" i="5"/>
  <c r="E37" i="5"/>
  <c r="F37" i="5"/>
  <c r="G37" i="5"/>
  <c r="H37" i="5"/>
  <c r="I37" i="5"/>
  <c r="J37" i="5"/>
  <c r="K37" i="5"/>
  <c r="L37" i="5"/>
  <c r="M37" i="5"/>
  <c r="C39" i="5"/>
  <c r="D39" i="5"/>
  <c r="E39" i="5"/>
  <c r="F39" i="5"/>
  <c r="G39" i="5"/>
  <c r="H39" i="5"/>
  <c r="I39" i="5"/>
  <c r="J39" i="5"/>
  <c r="K39" i="5"/>
  <c r="L39" i="5"/>
  <c r="M39" i="5"/>
  <c r="C41" i="5"/>
  <c r="D41" i="5"/>
  <c r="E41" i="5"/>
  <c r="F41" i="5"/>
  <c r="G41" i="5"/>
  <c r="H41" i="5"/>
  <c r="I41" i="5"/>
  <c r="J41" i="5"/>
  <c r="K41" i="5"/>
  <c r="L41" i="5"/>
  <c r="M41" i="5"/>
  <c r="C44" i="5"/>
  <c r="D44" i="5"/>
  <c r="E44" i="5"/>
  <c r="F44" i="5"/>
  <c r="G44" i="5"/>
  <c r="H44" i="5"/>
  <c r="I44" i="5"/>
  <c r="J44" i="5"/>
  <c r="K44" i="5"/>
  <c r="L44" i="5"/>
  <c r="M44" i="5"/>
  <c r="C45" i="5"/>
  <c r="D45" i="5"/>
  <c r="E45" i="5"/>
  <c r="F45" i="5"/>
  <c r="G45" i="5"/>
  <c r="H45" i="5"/>
  <c r="I45" i="5"/>
  <c r="J45" i="5"/>
  <c r="K45" i="5"/>
  <c r="L45" i="5"/>
  <c r="M45" i="5"/>
  <c r="C46" i="5"/>
  <c r="D46" i="5"/>
  <c r="E46" i="5"/>
  <c r="F46" i="5"/>
  <c r="G46" i="5"/>
  <c r="H46" i="5"/>
  <c r="I46" i="5"/>
  <c r="J46" i="5"/>
  <c r="K46" i="5"/>
  <c r="L46" i="5"/>
  <c r="M46" i="5"/>
  <c r="C48" i="5"/>
  <c r="D48" i="5"/>
  <c r="E48" i="5"/>
  <c r="F48" i="5"/>
  <c r="G48" i="5"/>
  <c r="H48" i="5"/>
  <c r="I48" i="5"/>
  <c r="J48" i="5"/>
  <c r="K48" i="5"/>
  <c r="L48" i="5"/>
  <c r="M48" i="5"/>
  <c r="C49" i="5"/>
  <c r="D49" i="5"/>
  <c r="E49" i="5"/>
  <c r="F49" i="5"/>
  <c r="G49" i="5"/>
  <c r="H49" i="5"/>
  <c r="I49" i="5"/>
  <c r="J49" i="5"/>
  <c r="K49" i="5"/>
  <c r="L49" i="5"/>
  <c r="M49" i="5"/>
  <c r="C50" i="5"/>
  <c r="D50" i="5"/>
  <c r="E50" i="5"/>
  <c r="F50" i="5"/>
  <c r="G50" i="5"/>
  <c r="H50" i="5"/>
  <c r="I50" i="5"/>
  <c r="J50" i="5"/>
  <c r="K50" i="5"/>
  <c r="L50" i="5"/>
  <c r="M50" i="5"/>
  <c r="C51" i="5"/>
  <c r="D51" i="5"/>
  <c r="E51" i="5"/>
  <c r="F51" i="5"/>
  <c r="G51" i="5"/>
  <c r="H51" i="5"/>
  <c r="I51" i="5"/>
  <c r="J51" i="5"/>
  <c r="K51" i="5"/>
  <c r="L51" i="5"/>
  <c r="M51" i="5"/>
  <c r="C52" i="5"/>
  <c r="D52" i="5"/>
  <c r="E52" i="5"/>
  <c r="F52" i="5"/>
  <c r="G52" i="5"/>
  <c r="H52" i="5"/>
  <c r="I52" i="5"/>
  <c r="J52" i="5"/>
  <c r="K52" i="5"/>
  <c r="L52" i="5"/>
  <c r="M52" i="5"/>
  <c r="C53" i="5"/>
  <c r="D53" i="5"/>
  <c r="E53" i="5"/>
  <c r="F53" i="5"/>
  <c r="G53" i="5"/>
  <c r="H53" i="5"/>
  <c r="I53" i="5"/>
  <c r="J53" i="5"/>
  <c r="K53" i="5"/>
  <c r="L53" i="5"/>
  <c r="M53" i="5"/>
  <c r="C54" i="5"/>
  <c r="D54" i="5"/>
  <c r="E54" i="5"/>
  <c r="F54" i="5"/>
  <c r="G54" i="5"/>
  <c r="H54" i="5"/>
  <c r="I54" i="5"/>
  <c r="J54" i="5"/>
  <c r="K54" i="5"/>
  <c r="L54" i="5"/>
  <c r="M54" i="5"/>
  <c r="C55" i="5"/>
  <c r="D55" i="5"/>
  <c r="E55" i="5"/>
  <c r="F55" i="5"/>
  <c r="G55" i="5"/>
  <c r="H55" i="5"/>
  <c r="I55" i="5"/>
  <c r="J55" i="5"/>
  <c r="K55" i="5"/>
  <c r="L55" i="5"/>
  <c r="M55" i="5"/>
  <c r="C57" i="5"/>
  <c r="D57" i="5"/>
  <c r="E57" i="5"/>
  <c r="F57" i="5"/>
  <c r="G57" i="5"/>
  <c r="H57" i="5"/>
  <c r="I57" i="5"/>
  <c r="J57" i="5"/>
  <c r="K57" i="5"/>
  <c r="L57" i="5"/>
  <c r="M57" i="5"/>
  <c r="C58" i="5"/>
  <c r="D58" i="5"/>
  <c r="E58" i="5"/>
  <c r="F58" i="5"/>
  <c r="G58" i="5"/>
  <c r="H58" i="5"/>
  <c r="I58" i="5"/>
  <c r="J58" i="5"/>
  <c r="K58" i="5"/>
  <c r="L58" i="5"/>
  <c r="M58" i="5"/>
  <c r="C59" i="5"/>
  <c r="D59" i="5"/>
  <c r="E59" i="5"/>
  <c r="F59" i="5"/>
  <c r="G59" i="5"/>
  <c r="H59" i="5"/>
  <c r="I59" i="5"/>
  <c r="J59" i="5"/>
  <c r="K59" i="5"/>
  <c r="L59" i="5"/>
  <c r="M59" i="5"/>
  <c r="C60" i="5"/>
  <c r="D60" i="5"/>
  <c r="E60" i="5"/>
  <c r="F60" i="5"/>
  <c r="G60" i="5"/>
  <c r="H60" i="5"/>
  <c r="I60" i="5"/>
  <c r="J60" i="5"/>
  <c r="K60" i="5"/>
  <c r="L60" i="5"/>
  <c r="M60" i="5"/>
  <c r="C61" i="5"/>
  <c r="D61" i="5"/>
  <c r="E61" i="5"/>
  <c r="F61" i="5"/>
  <c r="G61" i="5"/>
  <c r="H61" i="5"/>
  <c r="I61" i="5"/>
  <c r="J61" i="5"/>
  <c r="K61" i="5"/>
  <c r="L61" i="5"/>
  <c r="M61" i="5"/>
  <c r="C62" i="5"/>
  <c r="D62" i="5"/>
  <c r="E62" i="5"/>
  <c r="F62" i="5"/>
  <c r="G62" i="5"/>
  <c r="H62" i="5"/>
  <c r="I62" i="5"/>
  <c r="J62" i="5"/>
  <c r="K62" i="5"/>
  <c r="L62" i="5"/>
  <c r="M62" i="5"/>
  <c r="C63" i="5"/>
  <c r="D63" i="5"/>
  <c r="E63" i="5"/>
  <c r="F63" i="5"/>
  <c r="G63" i="5"/>
  <c r="H63" i="5"/>
  <c r="I63" i="5"/>
  <c r="J63" i="5"/>
  <c r="K63" i="5"/>
  <c r="L63" i="5"/>
  <c r="M63" i="5"/>
  <c r="C64" i="5"/>
  <c r="D64" i="5"/>
  <c r="E64" i="5"/>
  <c r="F64" i="5"/>
  <c r="G64" i="5"/>
  <c r="H64" i="5"/>
  <c r="I64" i="5"/>
  <c r="J64" i="5"/>
  <c r="K64" i="5"/>
  <c r="L64" i="5"/>
  <c r="M64" i="5"/>
  <c r="C65" i="5"/>
  <c r="D65" i="5"/>
  <c r="E65" i="5"/>
  <c r="F65" i="5"/>
  <c r="G65" i="5"/>
  <c r="H65" i="5"/>
  <c r="I65" i="5"/>
  <c r="J65" i="5"/>
  <c r="K65" i="5"/>
  <c r="L65" i="5"/>
  <c r="M65" i="5"/>
  <c r="C66" i="5"/>
  <c r="D66" i="5"/>
  <c r="E66" i="5"/>
  <c r="F66" i="5"/>
  <c r="G66" i="5"/>
  <c r="H66" i="5"/>
  <c r="I66" i="5"/>
  <c r="J66" i="5"/>
  <c r="K66" i="5"/>
  <c r="L66" i="5"/>
  <c r="M66" i="5"/>
  <c r="C67" i="5"/>
  <c r="D67" i="5"/>
  <c r="E67" i="5"/>
  <c r="F67" i="5"/>
  <c r="G67" i="5"/>
  <c r="H67" i="5"/>
  <c r="I67" i="5"/>
  <c r="J67" i="5"/>
  <c r="K67" i="5"/>
  <c r="L67" i="5"/>
  <c r="M67" i="5"/>
  <c r="C68" i="5"/>
  <c r="D68" i="5"/>
  <c r="E68" i="5"/>
  <c r="F68" i="5"/>
  <c r="G68" i="5"/>
  <c r="H68" i="5"/>
  <c r="I68" i="5"/>
  <c r="J68" i="5"/>
  <c r="K68" i="5"/>
  <c r="L68" i="5"/>
  <c r="M68" i="5"/>
  <c r="C69" i="5"/>
  <c r="D69" i="5"/>
  <c r="E69" i="5"/>
  <c r="F69" i="5"/>
  <c r="G69" i="5"/>
  <c r="H69" i="5"/>
  <c r="I69" i="5"/>
  <c r="J69" i="5"/>
  <c r="K69" i="5"/>
  <c r="L69" i="5"/>
  <c r="M69" i="5"/>
  <c r="C70" i="5"/>
  <c r="D70" i="5"/>
  <c r="E70" i="5"/>
  <c r="F70" i="5"/>
  <c r="G70" i="5"/>
  <c r="H70" i="5"/>
  <c r="I70" i="5"/>
  <c r="J70" i="5"/>
  <c r="K70" i="5"/>
  <c r="L70" i="5"/>
  <c r="M70" i="5"/>
  <c r="C71" i="5"/>
  <c r="D71" i="5"/>
  <c r="E71" i="5"/>
  <c r="F71" i="5"/>
  <c r="G71" i="5"/>
  <c r="H71" i="5"/>
  <c r="I71" i="5"/>
  <c r="J71" i="5"/>
  <c r="K71" i="5"/>
  <c r="L71" i="5"/>
  <c r="M71" i="5"/>
  <c r="C72" i="5"/>
  <c r="D72" i="5"/>
  <c r="E72" i="5"/>
  <c r="F72" i="5"/>
  <c r="G72" i="5"/>
  <c r="H72" i="5"/>
  <c r="I72" i="5"/>
  <c r="J72" i="5"/>
  <c r="K72" i="5"/>
  <c r="L72" i="5"/>
  <c r="M72" i="5"/>
  <c r="C73" i="5"/>
  <c r="D73" i="5"/>
  <c r="E73" i="5"/>
  <c r="F73" i="5"/>
  <c r="G73" i="5"/>
  <c r="H73" i="5"/>
  <c r="I73" i="5"/>
  <c r="J73" i="5"/>
  <c r="K73" i="5"/>
  <c r="L73" i="5"/>
  <c r="M73" i="5"/>
  <c r="C77" i="5"/>
  <c r="D77" i="5"/>
  <c r="E77" i="5"/>
  <c r="F77" i="5"/>
  <c r="G77" i="5"/>
  <c r="H77" i="5"/>
  <c r="I77" i="5"/>
  <c r="J77" i="5"/>
  <c r="K77" i="5"/>
  <c r="L77" i="5"/>
  <c r="M77" i="5"/>
  <c r="C78" i="5"/>
  <c r="D78" i="5"/>
  <c r="E78" i="5"/>
  <c r="F78" i="5"/>
  <c r="G78" i="5"/>
  <c r="H78" i="5"/>
  <c r="I78" i="5"/>
  <c r="J78" i="5"/>
  <c r="K78" i="5"/>
  <c r="L78" i="5"/>
  <c r="M78" i="5"/>
  <c r="C5" i="5"/>
  <c r="D5" i="5"/>
  <c r="E5" i="5"/>
  <c r="F5" i="5"/>
  <c r="G5" i="5"/>
  <c r="H5" i="5"/>
  <c r="I5" i="5"/>
  <c r="J5" i="5"/>
  <c r="K5" i="5"/>
  <c r="L5" i="5"/>
  <c r="M5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1" i="5"/>
  <c r="L80" i="5"/>
  <c r="L79" i="5"/>
  <c r="L4" i="5"/>
  <c r="M95" i="5"/>
  <c r="M94" i="5"/>
  <c r="M87" i="5"/>
  <c r="M86" i="5"/>
  <c r="M79" i="5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V42" i="10"/>
  <c r="K99" i="5" s="1"/>
  <c r="U42" i="10"/>
  <c r="K98" i="5" s="1"/>
  <c r="T42" i="10"/>
  <c r="K97" i="5" s="1"/>
  <c r="S42" i="10"/>
  <c r="K96" i="5" s="1"/>
  <c r="R42" i="10"/>
  <c r="K95" i="5" s="1"/>
  <c r="Q42" i="10"/>
  <c r="K94" i="5" s="1"/>
  <c r="P42" i="10"/>
  <c r="K93" i="5" s="1"/>
  <c r="O42" i="10"/>
  <c r="K92" i="5" s="1"/>
  <c r="N42" i="10"/>
  <c r="K91" i="5" s="1"/>
  <c r="M42" i="10"/>
  <c r="K90" i="5" s="1"/>
  <c r="L42" i="10"/>
  <c r="K89" i="5" s="1"/>
  <c r="K42" i="10"/>
  <c r="K88" i="5" s="1"/>
  <c r="J42" i="10"/>
  <c r="K87" i="5" s="1"/>
  <c r="I42" i="10"/>
  <c r="K86" i="5" s="1"/>
  <c r="H42" i="10"/>
  <c r="K85" i="5" s="1"/>
  <c r="G42" i="10"/>
  <c r="K81" i="5" s="1"/>
  <c r="F42" i="10"/>
  <c r="E42" i="10"/>
  <c r="K80" i="5" s="1"/>
  <c r="D42" i="10"/>
  <c r="K79" i="5" s="1"/>
  <c r="C42" i="10"/>
  <c r="K4" i="5" s="1"/>
  <c r="U43" i="9"/>
  <c r="J99" i="5" s="1"/>
  <c r="T43" i="9"/>
  <c r="J97" i="5" s="1"/>
  <c r="S43" i="9"/>
  <c r="J96" i="5" s="1"/>
  <c r="R43" i="9"/>
  <c r="J95" i="5" s="1"/>
  <c r="Q43" i="9"/>
  <c r="J94" i="5" s="1"/>
  <c r="P43" i="9"/>
  <c r="J93" i="5" s="1"/>
  <c r="O43" i="9"/>
  <c r="J92" i="5" s="1"/>
  <c r="N43" i="9"/>
  <c r="J91" i="5" s="1"/>
  <c r="M43" i="9"/>
  <c r="J90" i="5" s="1"/>
  <c r="L43" i="9"/>
  <c r="J89" i="5" s="1"/>
  <c r="K43" i="9"/>
  <c r="J88" i="5" s="1"/>
  <c r="J43" i="9"/>
  <c r="J87" i="5" s="1"/>
  <c r="I43" i="9"/>
  <c r="J86" i="5" s="1"/>
  <c r="H43" i="9"/>
  <c r="J85" i="5" s="1"/>
  <c r="G43" i="9"/>
  <c r="J81" i="5" s="1"/>
  <c r="F43" i="9"/>
  <c r="E43" i="9"/>
  <c r="J80" i="5" s="1"/>
  <c r="D43" i="9"/>
  <c r="J79" i="5" s="1"/>
  <c r="C43" i="9"/>
  <c r="J4" i="5" s="1"/>
  <c r="S41" i="8"/>
  <c r="I99" i="5" s="1"/>
  <c r="R41" i="8"/>
  <c r="I95" i="5" s="1"/>
  <c r="Q41" i="8"/>
  <c r="I94" i="5" s="1"/>
  <c r="P41" i="8"/>
  <c r="I93" i="5" s="1"/>
  <c r="O41" i="8"/>
  <c r="I92" i="5" s="1"/>
  <c r="N41" i="8"/>
  <c r="I91" i="5" s="1"/>
  <c r="M41" i="8"/>
  <c r="I90" i="5" s="1"/>
  <c r="L41" i="8"/>
  <c r="I89" i="5" s="1"/>
  <c r="K41" i="8"/>
  <c r="I88" i="5" s="1"/>
  <c r="J41" i="8"/>
  <c r="I87" i="5" s="1"/>
  <c r="I41" i="8"/>
  <c r="I86" i="5" s="1"/>
  <c r="H41" i="8"/>
  <c r="I85" i="5" s="1"/>
  <c r="G41" i="8"/>
  <c r="I81" i="5" s="1"/>
  <c r="F41" i="8"/>
  <c r="E41" i="8"/>
  <c r="I80" i="5" s="1"/>
  <c r="D41" i="8"/>
  <c r="I79" i="5" s="1"/>
  <c r="C41" i="8"/>
  <c r="I4" i="5" s="1"/>
  <c r="R46" i="7"/>
  <c r="H99" i="5" s="1"/>
  <c r="Q46" i="7"/>
  <c r="H94" i="5" s="1"/>
  <c r="P46" i="7"/>
  <c r="H93" i="5" s="1"/>
  <c r="O46" i="7"/>
  <c r="H92" i="5" s="1"/>
  <c r="N46" i="7"/>
  <c r="H91" i="5" s="1"/>
  <c r="M46" i="7"/>
  <c r="H90" i="5" s="1"/>
  <c r="L46" i="7"/>
  <c r="H89" i="5" s="1"/>
  <c r="K46" i="7"/>
  <c r="H88" i="5" s="1"/>
  <c r="J46" i="7"/>
  <c r="H87" i="5" s="1"/>
  <c r="I46" i="7"/>
  <c r="H86" i="5" s="1"/>
  <c r="H46" i="7"/>
  <c r="H85" i="5" s="1"/>
  <c r="G46" i="7"/>
  <c r="H81" i="5" s="1"/>
  <c r="F46" i="7"/>
  <c r="E46" i="7"/>
  <c r="H80" i="5" s="1"/>
  <c r="D46" i="7"/>
  <c r="H79" i="5" s="1"/>
  <c r="C46" i="7"/>
  <c r="H4" i="5" s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3" i="6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3" i="4"/>
  <c r="R44" i="6"/>
  <c r="G99" i="5" s="1"/>
  <c r="H44" i="6"/>
  <c r="G85" i="5" s="1"/>
  <c r="I44" i="6"/>
  <c r="G86" i="5" s="1"/>
  <c r="J44" i="6"/>
  <c r="G87" i="5" s="1"/>
  <c r="K44" i="6"/>
  <c r="G88" i="5" s="1"/>
  <c r="L44" i="6"/>
  <c r="G89" i="5" s="1"/>
  <c r="M44" i="6"/>
  <c r="G90" i="5" s="1"/>
  <c r="N44" i="6"/>
  <c r="G91" i="5" s="1"/>
  <c r="O44" i="6"/>
  <c r="G92" i="5" s="1"/>
  <c r="P44" i="6"/>
  <c r="G93" i="5" s="1"/>
  <c r="Q44" i="6"/>
  <c r="G94" i="5" s="1"/>
  <c r="D44" i="6"/>
  <c r="G79" i="5" s="1"/>
  <c r="E44" i="6"/>
  <c r="G80" i="5" s="1"/>
  <c r="G44" i="6"/>
  <c r="G81" i="5" s="1"/>
  <c r="C44" i="6"/>
  <c r="G4" i="5" s="1"/>
  <c r="O76" i="5" l="1"/>
  <c r="O38" i="5"/>
  <c r="O31" i="5"/>
  <c r="O15" i="5"/>
  <c r="O42" i="5"/>
  <c r="O34" i="5"/>
  <c r="O35" i="5"/>
  <c r="O36" i="5"/>
  <c r="O18" i="5"/>
  <c r="O75" i="5"/>
  <c r="O74" i="5"/>
  <c r="O40" i="5"/>
  <c r="O47" i="5"/>
  <c r="O19" i="5"/>
  <c r="O30" i="5"/>
  <c r="O56" i="5"/>
  <c r="O43" i="5"/>
  <c r="O24" i="5"/>
  <c r="N3" i="5"/>
  <c r="N2" i="5" s="1"/>
  <c r="O5" i="5"/>
  <c r="O68" i="5"/>
  <c r="O64" i="5"/>
  <c r="O55" i="5"/>
  <c r="O51" i="5"/>
  <c r="O46" i="5"/>
  <c r="O25" i="5"/>
  <c r="O20" i="5"/>
  <c r="O17" i="5"/>
  <c r="O59" i="5"/>
  <c r="O97" i="5"/>
  <c r="O72" i="5"/>
  <c r="O60" i="5"/>
  <c r="O39" i="5"/>
  <c r="O29" i="5"/>
  <c r="O13" i="5"/>
  <c r="O95" i="5"/>
  <c r="O37" i="5"/>
  <c r="O73" i="5"/>
  <c r="O69" i="5"/>
  <c r="O65" i="5"/>
  <c r="O61" i="5"/>
  <c r="O57" i="5"/>
  <c r="O52" i="5"/>
  <c r="O48" i="5"/>
  <c r="O41" i="5"/>
  <c r="O32" i="5"/>
  <c r="O26" i="5"/>
  <c r="O21" i="5"/>
  <c r="O14" i="5"/>
  <c r="O10" i="5"/>
  <c r="O6" i="5"/>
  <c r="O9" i="5"/>
  <c r="O8" i="5"/>
  <c r="O71" i="5"/>
  <c r="O66" i="5"/>
  <c r="O49" i="5"/>
  <c r="O22" i="5"/>
  <c r="O98" i="5"/>
  <c r="O96" i="5"/>
  <c r="O23" i="5"/>
  <c r="O50" i="5"/>
  <c r="O94" i="5"/>
  <c r="O78" i="5"/>
  <c r="O67" i="5"/>
  <c r="O63" i="5"/>
  <c r="O54" i="5"/>
  <c r="O45" i="5"/>
  <c r="O28" i="5"/>
  <c r="O12" i="5"/>
  <c r="O7" i="5"/>
  <c r="O11" i="5"/>
  <c r="O16" i="5"/>
  <c r="O27" i="5"/>
  <c r="O33" i="5"/>
  <c r="O44" i="5"/>
  <c r="O53" i="5"/>
  <c r="O58" i="5"/>
  <c r="O62" i="5"/>
  <c r="O70" i="5"/>
  <c r="O77" i="5"/>
  <c r="N84" i="5"/>
  <c r="N83" i="5" s="1"/>
  <c r="L3" i="5"/>
  <c r="L2" i="5" s="1"/>
  <c r="L84" i="5"/>
  <c r="L83" i="5" s="1"/>
  <c r="M3" i="5"/>
  <c r="M2" i="5" s="1"/>
  <c r="M84" i="5"/>
  <c r="M83" i="5" s="1"/>
  <c r="K84" i="5"/>
  <c r="K83" i="5" s="1"/>
  <c r="K3" i="5"/>
  <c r="K2" i="5" s="1"/>
  <c r="J84" i="5"/>
  <c r="J83" i="5" s="1"/>
  <c r="J3" i="5"/>
  <c r="J2" i="5" s="1"/>
  <c r="I84" i="5"/>
  <c r="I83" i="5" s="1"/>
  <c r="I3" i="5"/>
  <c r="I2" i="5" s="1"/>
  <c r="H3" i="5"/>
  <c r="H2" i="5" s="1"/>
  <c r="H84" i="5"/>
  <c r="F44" i="6"/>
  <c r="G84" i="5"/>
  <c r="G83" i="5" s="1"/>
  <c r="G3" i="5"/>
  <c r="G2" i="5" s="1"/>
  <c r="U3" i="4"/>
  <c r="U4" i="4"/>
  <c r="U5" i="4"/>
  <c r="U6" i="4"/>
  <c r="U7" i="4"/>
  <c r="U11" i="4"/>
  <c r="H63" i="4"/>
  <c r="I63" i="4"/>
  <c r="J63" i="4"/>
  <c r="K63" i="4"/>
  <c r="L63" i="4"/>
  <c r="M63" i="4"/>
  <c r="N63" i="4"/>
  <c r="O63" i="4"/>
  <c r="P63" i="4"/>
  <c r="G63" i="4"/>
  <c r="E63" i="4"/>
  <c r="D63" i="4"/>
  <c r="C63" i="4"/>
  <c r="U13" i="4" l="1"/>
  <c r="Q63" i="4" s="1"/>
  <c r="H83" i="5"/>
  <c r="N64" i="2"/>
  <c r="C91" i="5" s="1"/>
  <c r="M64" i="2"/>
  <c r="C90" i="5" s="1"/>
  <c r="J64" i="2"/>
  <c r="C87" i="5" s="1"/>
  <c r="K45" i="3"/>
  <c r="D88" i="5" s="1"/>
  <c r="L45" i="3"/>
  <c r="D89" i="5" s="1"/>
  <c r="F87" i="5"/>
  <c r="P54" i="1"/>
  <c r="E99" i="5" s="1"/>
  <c r="F99" i="5"/>
  <c r="F93" i="5"/>
  <c r="O93" i="5" s="1"/>
  <c r="F90" i="5"/>
  <c r="F91" i="5"/>
  <c r="F92" i="5"/>
  <c r="O92" i="5" s="1"/>
  <c r="F89" i="5"/>
  <c r="F86" i="5"/>
  <c r="F85" i="5"/>
  <c r="F81" i="5"/>
  <c r="F80" i="5"/>
  <c r="F79" i="5"/>
  <c r="F4" i="5"/>
  <c r="F88" i="5"/>
  <c r="F84" i="5" l="1"/>
  <c r="F83" i="5" s="1"/>
  <c r="F3" i="5"/>
  <c r="F2" i="5" s="1"/>
  <c r="F63" i="4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" i="1"/>
  <c r="P9" i="3"/>
  <c r="P45" i="3" s="1"/>
  <c r="D99" i="5" s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3" i="3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3" i="2"/>
  <c r="P64" i="2" l="1"/>
  <c r="C99" i="5" s="1"/>
  <c r="O99" i="5" s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3" i="2"/>
  <c r="I64" i="2" l="1"/>
  <c r="C86" i="5" s="1"/>
  <c r="K64" i="2"/>
  <c r="C88" i="5" s="1"/>
  <c r="L64" i="2"/>
  <c r="C89" i="5" s="1"/>
  <c r="H64" i="2"/>
  <c r="C85" i="5" s="1"/>
  <c r="G64" i="2"/>
  <c r="C81" i="5" s="1"/>
  <c r="E64" i="2"/>
  <c r="C80" i="5" s="1"/>
  <c r="D64" i="2"/>
  <c r="C79" i="5" s="1"/>
  <c r="C64" i="2"/>
  <c r="N45" i="3"/>
  <c r="D91" i="5" s="1"/>
  <c r="M45" i="3"/>
  <c r="D90" i="5" s="1"/>
  <c r="J45" i="3"/>
  <c r="D87" i="5" s="1"/>
  <c r="I45" i="3"/>
  <c r="D86" i="5" s="1"/>
  <c r="H45" i="3"/>
  <c r="D85" i="5" s="1"/>
  <c r="G45" i="3"/>
  <c r="D81" i="5" s="1"/>
  <c r="E45" i="3"/>
  <c r="D80" i="5" s="1"/>
  <c r="D45" i="3"/>
  <c r="D79" i="5" s="1"/>
  <c r="C45" i="3"/>
  <c r="D4" i="5" s="1"/>
  <c r="D3" i="5" l="1"/>
  <c r="D2" i="5" s="1"/>
  <c r="D84" i="5"/>
  <c r="D83" i="5" s="1"/>
  <c r="C84" i="5"/>
  <c r="F64" i="2"/>
  <c r="C4" i="5"/>
  <c r="F45" i="3"/>
  <c r="O45" i="3"/>
  <c r="O64" i="2"/>
  <c r="N54" i="1"/>
  <c r="E91" i="5" s="1"/>
  <c r="O91" i="5" s="1"/>
  <c r="M54" i="1"/>
  <c r="E90" i="5" s="1"/>
  <c r="O90" i="5" s="1"/>
  <c r="L54" i="1"/>
  <c r="E89" i="5" s="1"/>
  <c r="O89" i="5" s="1"/>
  <c r="K54" i="1"/>
  <c r="E88" i="5" s="1"/>
  <c r="O88" i="5" s="1"/>
  <c r="J54" i="1"/>
  <c r="E87" i="5" s="1"/>
  <c r="O87" i="5" s="1"/>
  <c r="I54" i="1"/>
  <c r="E86" i="5" s="1"/>
  <c r="O86" i="5" s="1"/>
  <c r="H54" i="1"/>
  <c r="E85" i="5" s="1"/>
  <c r="O85" i="5" s="1"/>
  <c r="G54" i="1"/>
  <c r="E81" i="5" s="1"/>
  <c r="O81" i="5" s="1"/>
  <c r="F13" i="1"/>
  <c r="F23" i="1"/>
  <c r="F40" i="1"/>
  <c r="F47" i="1"/>
  <c r="F53" i="1"/>
  <c r="F52" i="1"/>
  <c r="E54" i="1"/>
  <c r="E80" i="5" s="1"/>
  <c r="O80" i="5" s="1"/>
  <c r="D54" i="1"/>
  <c r="E79" i="5" s="1"/>
  <c r="O79" i="5" s="1"/>
  <c r="C54" i="1"/>
  <c r="E4" i="5" s="1"/>
  <c r="F48" i="1"/>
  <c r="F27" i="1"/>
  <c r="F12" i="1"/>
  <c r="F6" i="1"/>
  <c r="F8" i="1"/>
  <c r="F14" i="1"/>
  <c r="F50" i="1"/>
  <c r="F49" i="1"/>
  <c r="F31" i="1"/>
  <c r="F29" i="1"/>
  <c r="O4" i="5" l="1"/>
  <c r="E84" i="5"/>
  <c r="E83" i="5" s="1"/>
  <c r="E3" i="5"/>
  <c r="E2" i="5" s="1"/>
  <c r="C3" i="5"/>
  <c r="C2" i="5" s="1"/>
  <c r="C83" i="5"/>
  <c r="O54" i="1"/>
  <c r="F22" i="1"/>
  <c r="F26" i="1"/>
  <c r="F28" i="1"/>
  <c r="F30" i="1"/>
  <c r="F45" i="1"/>
  <c r="F42" i="1"/>
  <c r="F41" i="1"/>
  <c r="F39" i="1"/>
  <c r="O84" i="5" l="1"/>
  <c r="O83" i="5" s="1"/>
  <c r="O3" i="5"/>
  <c r="O100" i="5" s="1"/>
  <c r="F37" i="1"/>
  <c r="F36" i="1"/>
  <c r="F35" i="1"/>
  <c r="O2" i="5" l="1"/>
  <c r="F25" i="1"/>
  <c r="F21" i="1"/>
  <c r="F19" i="1"/>
  <c r="F18" i="1" l="1"/>
  <c r="F17" i="1"/>
  <c r="F16" i="1"/>
  <c r="F15" i="1"/>
  <c r="F10" i="1"/>
  <c r="F11" i="1"/>
  <c r="F7" i="1"/>
  <c r="F5" i="1"/>
  <c r="F54" i="1" l="1"/>
</calcChain>
</file>

<file path=xl/sharedStrings.xml><?xml version="1.0" encoding="utf-8"?>
<sst xmlns="http://schemas.openxmlformats.org/spreadsheetml/2006/main" count="808" uniqueCount="251">
  <si>
    <t>Назва компанії</t>
  </si>
  <si>
    <t>дата</t>
  </si>
  <si>
    <t>GIRL POWER</t>
  </si>
  <si>
    <t>розробка веб-сайту</t>
  </si>
  <si>
    <t>IT академія</t>
  </si>
  <si>
    <t>бухгалтер</t>
  </si>
  <si>
    <t>Медичний кабінет</t>
  </si>
  <si>
    <t>Гарячі потреби</t>
  </si>
  <si>
    <t>банківська комісія</t>
  </si>
  <si>
    <t>Чиста вода</t>
  </si>
  <si>
    <t>wow kids</t>
  </si>
  <si>
    <t>бухгалтерські послуги</t>
  </si>
  <si>
    <t>ТОВ "МІДСАН"</t>
  </si>
  <si>
    <t>Фабрика Чудес</t>
  </si>
  <si>
    <t>UK ONLINE GIVING FOUNDATION</t>
  </si>
  <si>
    <t>ТОВ "МЕГОГО"</t>
  </si>
  <si>
    <t>ТОВ "ЗЗВ "ДЕК"</t>
  </si>
  <si>
    <t>ТДВ СК "НГС"</t>
  </si>
  <si>
    <t>ТОВ "1Й ФЕМIЛI ОФIС"</t>
  </si>
  <si>
    <t>ТОВ "АТІС ФАРМА"</t>
  </si>
  <si>
    <t>ТОВ "СІТІ КЛАУД"</t>
  </si>
  <si>
    <t>ТОВ "СуперДiл"</t>
  </si>
  <si>
    <t>Посольство США в Українi</t>
  </si>
  <si>
    <t>послуги програмування</t>
  </si>
  <si>
    <t>банківські послуги</t>
  </si>
  <si>
    <t>банківські витрати</t>
  </si>
  <si>
    <t>послуги просування фонду</t>
  </si>
  <si>
    <t>розробка сайту</t>
  </si>
  <si>
    <t>бухгалтерькі послуги</t>
  </si>
  <si>
    <t xml:space="preserve">послуги звязку </t>
  </si>
  <si>
    <t>бхгалтерські послуги</t>
  </si>
  <si>
    <t>банковские</t>
  </si>
  <si>
    <t>банк</t>
  </si>
  <si>
    <t>комиссия за продажу валюты</t>
  </si>
  <si>
    <t>супроводження програмно-апаратного комплексу</t>
  </si>
  <si>
    <t>підвищенння організаційної ефективності відділу продажів</t>
  </si>
  <si>
    <t>БО Зміни одне життя</t>
  </si>
  <si>
    <t>публікація вакансії</t>
  </si>
  <si>
    <t>рекламні послуги з промування фонду</t>
  </si>
  <si>
    <t>послуги з супроводженя апаратного комплексу</t>
  </si>
  <si>
    <t>День захисту дітей</t>
  </si>
  <si>
    <t>ТОВ "ДІМ"</t>
  </si>
  <si>
    <t xml:space="preserve">Надходження благодійних пожертв  від юридичних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</si>
  <si>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</si>
  <si>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</si>
  <si>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</si>
  <si>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грн.</t>
  </si>
  <si>
    <t>Витрачено на благодійність та благодійні програми</t>
  </si>
  <si>
    <t xml:space="preserve">Всього: </t>
  </si>
  <si>
    <t>Всього витрачено на благодійність та благодійні програми</t>
  </si>
  <si>
    <t>витрати на банківське обслуговування</t>
  </si>
  <si>
    <t>вид витрат</t>
  </si>
  <si>
    <t xml:space="preserve">послуги програмування </t>
  </si>
  <si>
    <t>послуги хостингу</t>
  </si>
  <si>
    <t>послуги охорони офісу</t>
  </si>
  <si>
    <t>оренда залу для навчання персоналу</t>
  </si>
  <si>
    <t>пслуги глубінного аналізу</t>
  </si>
  <si>
    <t>заробітна плата працівників</t>
  </si>
  <si>
    <t>Всього</t>
  </si>
  <si>
    <t>послуги зв'язку</t>
  </si>
  <si>
    <t>вода для працівників</t>
  </si>
  <si>
    <t xml:space="preserve">Всього адміністративні витрати: </t>
  </si>
  <si>
    <t>послуги розробки сайту</t>
  </si>
  <si>
    <t xml:space="preserve">виготовлення брендованої продукції (футболки) </t>
  </si>
  <si>
    <t xml:space="preserve">підвищення ефективної спроможності команди </t>
  </si>
  <si>
    <t>рамки для подяк</t>
  </si>
  <si>
    <t xml:space="preserve">Надходження благодійних пожертв від фізичних осіб </t>
  </si>
  <si>
    <t>Надходження</t>
  </si>
  <si>
    <t>у вигляді благодійних пожертв</t>
  </si>
  <si>
    <t xml:space="preserve">від юридичних осіб </t>
  </si>
  <si>
    <t xml:space="preserve">від фізичних осіб </t>
  </si>
  <si>
    <t>від невизначених осіб (публічний збір коштів)</t>
  </si>
  <si>
    <t>сума, грн.</t>
  </si>
  <si>
    <t>Благодійні пожертви, отримані  від фізичних осіб</t>
  </si>
  <si>
    <t>Благодійні пожертви, отримані в результаті публічного збору пожертв</t>
  </si>
  <si>
    <t>Банківські відсотки за зберігання коштів на депозитних рахунках</t>
  </si>
  <si>
    <t>Wow Kids</t>
  </si>
  <si>
    <t>АТ "ДЖЕЙ ТI IНТЕРНЕШНЛ КОМПАНI Україна"</t>
  </si>
  <si>
    <t>ТОВ "ЗЛОIДЕЇ"</t>
  </si>
  <si>
    <t>ТОВ "Телеодин"</t>
  </si>
  <si>
    <t>ТОВ "1 БАНК"</t>
  </si>
  <si>
    <t>АТ "АЛЬФА БАНК"</t>
  </si>
  <si>
    <t>АТ "Райффайзен банк Аваль"</t>
  </si>
  <si>
    <t>Благодійні пожертви, отримані від юридичних осіб, всього, у т.ч.</t>
  </si>
  <si>
    <t>Витрачено на благодійні проекти, всього, в т.ч.</t>
  </si>
  <si>
    <t>Сума, грн.</t>
  </si>
  <si>
    <t>січень</t>
  </si>
  <si>
    <t>лютий</t>
  </si>
  <si>
    <t>березень</t>
  </si>
  <si>
    <t>квітень</t>
  </si>
  <si>
    <t>#</t>
  </si>
  <si>
    <t>ТОВ "САНДОРА"</t>
  </si>
  <si>
    <t>ТОВ "СК ДЖОНСОН"</t>
  </si>
  <si>
    <t>ТОВ "Дейлi Рент"</t>
  </si>
  <si>
    <t>ТОВ "ГФ IНВЕСТМЕНТ ГРУП"</t>
  </si>
  <si>
    <t>30.04.</t>
  </si>
  <si>
    <t>послуги банківського обслуговування</t>
  </si>
  <si>
    <t>послуги охорона офісу</t>
  </si>
  <si>
    <t>послуги друку подяк</t>
  </si>
  <si>
    <t xml:space="preserve">зарплата співробітників </t>
  </si>
  <si>
    <t xml:space="preserve">                                                                                                           </t>
  </si>
  <si>
    <t>ТОВ "ОРIЄНТИР ГРУП"</t>
  </si>
  <si>
    <t>ТОВ "РОСВЕН ІНВЕСТ Україна"</t>
  </si>
  <si>
    <t>Витрати</t>
  </si>
  <si>
    <t>ТОВ "Укрнафтагазсервiс"</t>
  </si>
  <si>
    <t>банк комиссия</t>
  </si>
  <si>
    <t>охрана</t>
  </si>
  <si>
    <t>просування фонду в інтернеті</t>
  </si>
  <si>
    <t>зарплата</t>
  </si>
  <si>
    <t>вода в офіс</t>
  </si>
  <si>
    <t>печать дипломов</t>
  </si>
  <si>
    <t>ТОВ "СИНГЕНТА"</t>
  </si>
  <si>
    <t>Благодійний аукціон</t>
  </si>
  <si>
    <t>БО "БФ" ЗРОСТАЙ В РОДИНI"</t>
  </si>
  <si>
    <t>ТОВ ГК "АУРІС"</t>
  </si>
  <si>
    <t>аудиторські послуги</t>
  </si>
  <si>
    <t xml:space="preserve">зв'язок </t>
  </si>
  <si>
    <t>Deutsch-Ukrainischer Verein Besser Gemeinsam e.V., Wuppertal, DE</t>
  </si>
  <si>
    <t>ТОВ "КАРГIЛЛ ЕН"</t>
  </si>
  <si>
    <t>травень</t>
  </si>
  <si>
    <t>Адміністративні витрати фонду</t>
  </si>
  <si>
    <t>А</t>
  </si>
  <si>
    <t>A1</t>
  </si>
  <si>
    <t>A1.1</t>
  </si>
  <si>
    <t>A1.2</t>
  </si>
  <si>
    <t>A1.3</t>
  </si>
  <si>
    <t>A2</t>
  </si>
  <si>
    <t>Надходження благодійних пожертв від невизначених осіб (публічний збір коштів)</t>
  </si>
  <si>
    <t xml:space="preserve">Загалом надходжень від благодійних пожертв </t>
  </si>
  <si>
    <t>Благодійні пожертви:</t>
  </si>
  <si>
    <t>Всього, грн</t>
  </si>
  <si>
    <t>Найменування</t>
  </si>
  <si>
    <t>В</t>
  </si>
  <si>
    <t>В1</t>
  </si>
  <si>
    <t>В2</t>
  </si>
  <si>
    <t>Співвідношення адміністративних витрат до загального обсягу надходжень від благодійних пожертв</t>
  </si>
  <si>
    <t>категорія</t>
  </si>
  <si>
    <t>послуги розміщення вакансій</t>
  </si>
  <si>
    <t>Надходження, загалом:</t>
  </si>
  <si>
    <t>послуги перекладу</t>
  </si>
  <si>
    <t>послуги правового характеру</t>
  </si>
  <si>
    <t>порслуги програмування</t>
  </si>
  <si>
    <t>ТОВ "ВК "ВЕСТА"</t>
  </si>
  <si>
    <t>Адвокатське об'єднання "ІНТЕРГРІТІС"</t>
  </si>
  <si>
    <t>ТОВ "Проспектс Україна"</t>
  </si>
  <si>
    <t>ТОВ "Алройл"</t>
  </si>
  <si>
    <t>банк комиссия (Приватбанк)</t>
  </si>
  <si>
    <t>поштові послуги</t>
  </si>
  <si>
    <t>рекламні послуги (Тов Медія Агенція)</t>
  </si>
  <si>
    <t>банк комиссия (ОТП)</t>
  </si>
  <si>
    <t>заправка картриджа</t>
  </si>
  <si>
    <t>ТОВ "ПРЕМ'ЄР IВЕНТ ГРУП"</t>
  </si>
  <si>
    <t>ТОВ "IНТЕГРIТI ВIЗIОН"</t>
  </si>
  <si>
    <t>Уніан (підготовка прес-конференції)</t>
  </si>
  <si>
    <t>хостинг</t>
  </si>
  <si>
    <t>Параграф</t>
  </si>
  <si>
    <t>Фонет</t>
  </si>
  <si>
    <t>обладнання (навушники)</t>
  </si>
  <si>
    <t>червень</t>
  </si>
  <si>
    <t>IСАР "ЄДНАННЯ"</t>
  </si>
  <si>
    <t>ТОВ "Кредитекспрес Юкрейн Ел.Ел. Сi."</t>
  </si>
  <si>
    <t>телекомунікаційні послуги</t>
  </si>
  <si>
    <t>рекламні послуги за просування фонду</t>
  </si>
  <si>
    <t>вода в офіс для співробітників</t>
  </si>
  <si>
    <t>банківські послуги (приват)</t>
  </si>
  <si>
    <t>консультаційні послуги правового характеру</t>
  </si>
  <si>
    <t>ТОВ "СК "ЛIМIТ"</t>
  </si>
  <si>
    <t>оновлення бухгалтерської програми Me.Doc</t>
  </si>
  <si>
    <t>послуги охорони</t>
  </si>
  <si>
    <t>оплата за користування програмним забезпеченням (ФОНЕТ)</t>
  </si>
  <si>
    <t>супроводження iнформацiйних ресурсiв у соц. мережах</t>
  </si>
  <si>
    <t>інтернет-послуги</t>
  </si>
  <si>
    <t>банківська комісія за продаж валюти</t>
  </si>
  <si>
    <t>пiдвищення органiзацiйної ефективностi</t>
  </si>
  <si>
    <t xml:space="preserve">за навчання Тищенко А. </t>
  </si>
  <si>
    <t>банківська комісія (ОТП)</t>
  </si>
  <si>
    <t>Integration-Kulturzentrum e. V. im Kreis Mettmann (грант)</t>
  </si>
  <si>
    <t>липень</t>
  </si>
  <si>
    <t xml:space="preserve">Збір за навчання Тищенко А. </t>
  </si>
  <si>
    <t>Повний портфель</t>
  </si>
  <si>
    <t>ТОВ "Аккаунтiнг Хаб"</t>
  </si>
  <si>
    <t>ТОВ "Проспектс  Україна"</t>
  </si>
  <si>
    <t>ТОВ "КВС - УКРАЇНА"</t>
  </si>
  <si>
    <t>АТ "АЛЬФА-БАНК"</t>
  </si>
  <si>
    <t>папір для офісу</t>
  </si>
  <si>
    <t>ТОВ "Сандора"</t>
  </si>
  <si>
    <t>Німецький проєкт</t>
  </si>
  <si>
    <t>серпень</t>
  </si>
  <si>
    <t>ТОВ "БIОДЖЕН ТЕК"</t>
  </si>
  <si>
    <t>ТОВ "АРЦІНГЕР БОНДАРЄВ ШКЛЯР ТА ПАРТНЕРИ"</t>
  </si>
  <si>
    <t>оплата аудиторських послуг</t>
  </si>
  <si>
    <t xml:space="preserve">банковська комісія (Приват) </t>
  </si>
  <si>
    <t>IT Camp</t>
  </si>
  <si>
    <t>супроводження iнф. ресурсiв у соц. Мережа</t>
  </si>
  <si>
    <t>комунікаційні послуги</t>
  </si>
  <si>
    <t>юридичні послуги</t>
  </si>
  <si>
    <t>вода для офиса</t>
  </si>
  <si>
    <t xml:space="preserve">послуги банку (ОТП) </t>
  </si>
  <si>
    <t>вересень</t>
  </si>
  <si>
    <t xml:space="preserve">супроводження iнф. ресурсiв у соц. мережах </t>
  </si>
  <si>
    <t>комісія за банківське обслуговування (Приват)</t>
  </si>
  <si>
    <t xml:space="preserve">консультацiйнi послуги з питань iнформатизацiї </t>
  </si>
  <si>
    <t>послуги юриста</t>
  </si>
  <si>
    <t>прибирання приміщення</t>
  </si>
  <si>
    <t>заробітна плата за 1-шу половину жовтня (приват)</t>
  </si>
  <si>
    <t xml:space="preserve">заробітна плата за 1-шу половину жовтня (ОТП) </t>
  </si>
  <si>
    <t>ТОВ "РЕКЛАМНЕ АГЕНТСТВО "ХЕЛОУ ПРО"</t>
  </si>
  <si>
    <t>ТОВ "КТЛ УКРАЇНА"</t>
  </si>
  <si>
    <t>Лiцензiйна плата за користування програмним забезпеченням</t>
  </si>
  <si>
    <t>технічне обслуговування техніки</t>
  </si>
  <si>
    <t xml:space="preserve">комісія за банківське обслуговування (ОТП) </t>
  </si>
  <si>
    <t>заробітна плата за другу половину жовтнят (приват)</t>
  </si>
  <si>
    <t xml:space="preserve">заробітна плата за другу половину жовтня (приват) </t>
  </si>
  <si>
    <t>жовтень</t>
  </si>
  <si>
    <t>ТОВ "ГАРДАРIКА ТРЕС"</t>
  </si>
  <si>
    <t>ТОВ "КК КОНСАЛТИНГ"</t>
  </si>
  <si>
    <t>ТОВ "МАГОНОВА I ПАРТНЕРИ"</t>
  </si>
  <si>
    <t>ТОВ "ТЕХНО IНОВЕЙШН КОМПАНI"</t>
  </si>
  <si>
    <t>CHARITIES AID FOUNDATION AMERICA</t>
  </si>
  <si>
    <t>ТОВ "АЛРОЙЛ"</t>
  </si>
  <si>
    <t>ТОВ "ОЛСТЕН ПАРТНЕРС"</t>
  </si>
  <si>
    <t>ТОВ "СМАРТ МАРКЕТИНГ ГРУП"</t>
  </si>
  <si>
    <t>ТОВ 'НВП 'НЕОСИНТЕЗ'</t>
  </si>
  <si>
    <t xml:space="preserve">заробітна плата за другу половину жовтня (ОТП) </t>
  </si>
  <si>
    <t>послуги фандрейзера (В. Тарановска)</t>
  </si>
  <si>
    <t>ГС "АЙ ЕС I ГРУП"</t>
  </si>
  <si>
    <t>листопад</t>
  </si>
  <si>
    <t>ТОВ "КУН-Україна"</t>
  </si>
  <si>
    <t>ТОВ "НЬЮ РЕКРУТИНГ ГРУП"</t>
  </si>
  <si>
    <t>супроводження iнф. ресурсiв у соц. мережах (ФОП Торнагі)</t>
  </si>
  <si>
    <t>послуги програмування (ФОП Гузун)</t>
  </si>
  <si>
    <t>БО "ВСЕУКРАЇНСЬКИЙ БФ "ТИ МОЖЕШ"</t>
  </si>
  <si>
    <t>ТОВ "ГРУНДФОС УКРАІНА"</t>
  </si>
  <si>
    <t>рекламні послуги</t>
  </si>
  <si>
    <t>ТОВ "КВАН КЕПІТАЛ"</t>
  </si>
  <si>
    <t>ТОВ "АГРII Україна"</t>
  </si>
  <si>
    <t>ТОВ "ГЛЕНМАРК УКРАЇНА"</t>
  </si>
  <si>
    <t>ТОВ "ДЖЕРМАН ТУЛЗ ІНСПЕКШН"</t>
  </si>
  <si>
    <t>ТОВ "ЕКСПАНДIА"</t>
  </si>
  <si>
    <t>ТОВ "ДЕЗЕГА ХОЛДIНГ УКРАЇНА"</t>
  </si>
  <si>
    <t>ТОВ "ФIН-ГЕАРС"</t>
  </si>
  <si>
    <t>ТОВ "ЮК БАРІСТЕР"</t>
  </si>
  <si>
    <t>ТОВ "Еко Хлiб"</t>
  </si>
  <si>
    <t>ТОВ "ЮБIСОФТ ЮКРЕЙН"</t>
  </si>
  <si>
    <t>ТОВ "БКТ Сольюшнз"</t>
  </si>
  <si>
    <t>ПП "ЮНIФIНАНС"</t>
  </si>
  <si>
    <t>ППТФ "АНТОШКА"</t>
  </si>
  <si>
    <t>грудень</t>
  </si>
  <si>
    <t>ТОВ "ВIДОМА КОМПАНIЯ"</t>
  </si>
  <si>
    <t>ТОВ "ГЕРБАТІКА"</t>
  </si>
  <si>
    <t>ТОВ "НВП "ЄНАМIН"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</si>
</sst>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b/>
      <sz val="11"/>
      <color theme="1" tint="0.499984740745262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2" borderId="0" xfId="0" applyFill="1"/>
    <xf numFmtId="10" fontId="1" fillId="0" borderId="0" xfId="0" applyNumberFormat="1" applyFont="1"/>
    <xf numFmtId="10" fontId="0" fillId="2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wrapText="1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14" fontId="0" fillId="0" borderId="0" xfId="0" applyNumberFormat="1" applyFont="1" applyFill="1"/>
    <xf numFmtId="10" fontId="0" fillId="0" borderId="0" xfId="0" applyNumberFormat="1" applyFont="1" applyFill="1"/>
    <xf numFmtId="2" fontId="0" fillId="0" borderId="0" xfId="0" applyNumberFormat="1"/>
    <xf numFmtId="2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0" fontId="2" fillId="0" borderId="0" xfId="0" applyNumberFormat="1" applyFont="1"/>
    <xf numFmtId="0" fontId="2" fillId="0" borderId="0" xfId="0" applyFont="1" applyAlignment="1">
      <alignment horizontal="left" vertical="center"/>
    </xf>
    <xf numFmtId="2" fontId="4" fillId="0" borderId="0" xfId="0" applyNumberFormat="1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 indent="2"/>
    </xf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2" fontId="2" fillId="2" borderId="0" xfId="0" applyNumberFormat="1" applyFont="1" applyFill="1"/>
    <xf numFmtId="2" fontId="2" fillId="0" borderId="0" xfId="0" applyNumberFormat="1" applyFont="1" applyFill="1"/>
    <xf numFmtId="164" fontId="2" fillId="2" borderId="0" xfId="0" applyNumberFormat="1" applyFont="1" applyFill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0" fillId="4" borderId="0" xfId="0" applyNumberFormat="1" applyFill="1"/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2" borderId="0" xfId="0" applyNumberFormat="1" applyFont="1" applyFill="1" applyAlignment="1">
      <alignment wrapText="1"/>
    </xf>
    <xf numFmtId="49" fontId="2" fillId="5" borderId="0" xfId="0" applyNumberFormat="1" applyFont="1" applyFill="1"/>
    <xf numFmtId="0" fontId="2" fillId="5" borderId="0" xfId="0" applyFont="1" applyFill="1" applyAlignment="1">
      <alignment wrapText="1"/>
    </xf>
    <xf numFmtId="2" fontId="2" fillId="5" borderId="0" xfId="0" applyNumberFormat="1" applyFont="1" applyFill="1"/>
    <xf numFmtId="49" fontId="2" fillId="6" borderId="0" xfId="0" applyNumberFormat="1" applyFont="1" applyFill="1"/>
    <xf numFmtId="0" fontId="2" fillId="6" borderId="0" xfId="0" applyFont="1" applyFill="1" applyAlignment="1">
      <alignment wrapText="1"/>
    </xf>
    <xf numFmtId="2" fontId="2" fillId="6" borderId="0" xfId="0" applyNumberFormat="1" applyFont="1" applyFill="1"/>
    <xf numFmtId="49" fontId="2" fillId="7" borderId="0" xfId="0" applyNumberFormat="1" applyFont="1" applyFill="1"/>
    <xf numFmtId="0" fontId="2" fillId="7" borderId="0" xfId="0" applyFont="1" applyFill="1" applyAlignment="1">
      <alignment wrapText="1"/>
    </xf>
    <xf numFmtId="2" fontId="2" fillId="7" borderId="0" xfId="0" applyNumberFormat="1" applyFont="1" applyFill="1"/>
    <xf numFmtId="0" fontId="2" fillId="7" borderId="0" xfId="0" applyFont="1" applyFill="1" applyAlignment="1">
      <alignment horizontal="left" wrapText="1"/>
    </xf>
    <xf numFmtId="49" fontId="6" fillId="5" borderId="0" xfId="0" applyNumberFormat="1" applyFont="1" applyFill="1"/>
    <xf numFmtId="0" fontId="6" fillId="5" borderId="0" xfId="0" applyFont="1" applyFill="1" applyAlignment="1">
      <alignment horizontal="left" wrapText="1"/>
    </xf>
    <xf numFmtId="2" fontId="6" fillId="5" borderId="0" xfId="0" applyNumberFormat="1" applyFont="1" applyFill="1"/>
    <xf numFmtId="2" fontId="4" fillId="6" borderId="0" xfId="0" applyNumberFormat="1" applyFont="1" applyFill="1"/>
    <xf numFmtId="2" fontId="4" fillId="5" borderId="0" xfId="0" applyNumberFormat="1" applyFont="1" applyFill="1"/>
    <xf numFmtId="2" fontId="4" fillId="7" borderId="0" xfId="0" applyNumberFormat="1" applyFont="1" applyFill="1"/>
    <xf numFmtId="2" fontId="4" fillId="7" borderId="0" xfId="0" applyNumberFormat="1" applyFont="1" applyFill="1" applyAlignment="1"/>
    <xf numFmtId="2" fontId="4" fillId="5" borderId="0" xfId="0" applyNumberFormat="1" applyFont="1" applyFill="1" applyAlignment="1"/>
    <xf numFmtId="2" fontId="0" fillId="0" borderId="0" xfId="0" applyNumberFormat="1" applyAlignment="1"/>
    <xf numFmtId="0" fontId="5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wrapText="1"/>
    </xf>
    <xf numFmtId="2" fontId="0" fillId="0" borderId="0" xfId="0" applyNumberFormat="1" applyFont="1" applyAlignment="1">
      <alignment horizontal="right" vertical="center" wrapText="1"/>
    </xf>
    <xf numFmtId="2" fontId="0" fillId="0" borderId="0" xfId="0" applyNumberFormat="1" applyFont="1" applyFill="1" applyAlignment="1">
      <alignment horizontal="right" vertical="center" wrapText="1"/>
    </xf>
    <xf numFmtId="2" fontId="0" fillId="0" borderId="0" xfId="0" applyNumberFormat="1" applyFont="1" applyAlignment="1">
      <alignment horizontal="right" wrapText="1"/>
    </xf>
    <xf numFmtId="2" fontId="0" fillId="0" borderId="0" xfId="0" applyNumberFormat="1" applyFont="1" applyAlignment="1">
      <alignment horizontal="right"/>
    </xf>
    <xf numFmtId="2" fontId="0" fillId="0" borderId="0" xfId="0" applyNumberFormat="1" applyFont="1" applyFill="1" applyAlignment="1">
      <alignment horizontal="right" wrapText="1"/>
    </xf>
    <xf numFmtId="2" fontId="0" fillId="0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2" fontId="6" fillId="2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2" fontId="9" fillId="2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4" borderId="0" xfId="0" applyNumberForma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98BE-4DEA-4E56-850D-02825EF68363}">
  <dimension ref="A1:Q67"/>
  <sheetViews>
    <sheetView topLeftCell="A51" workbookViewId="0">
      <selection activeCell="E8" sqref="E8"/>
    </sheetView>
  </sheetViews>
  <sheetFormatPr defaultColWidth="9.140625" defaultRowHeight="15" x14ac:dyDescent="0.25"/>
  <cols>
    <col min="1" max="1" width="11.85546875" style="25" customWidth="1"/>
    <col min="2" max="2" width="18.85546875" style="25" customWidth="1"/>
    <col min="3" max="3" width="10.85546875" style="25" customWidth="1"/>
    <col min="4" max="4" width="16" style="25" customWidth="1"/>
    <col min="5" max="5" width="23.42578125" style="25" customWidth="1"/>
    <col min="6" max="6" width="13.42578125" style="25" customWidth="1"/>
    <col min="7" max="7" width="18" style="25" customWidth="1"/>
    <col min="8" max="8" width="12.42578125" style="25" customWidth="1"/>
    <col min="9" max="9" width="10.5703125" style="25" customWidth="1"/>
    <col min="10" max="10" width="12.7109375" style="25" customWidth="1"/>
    <col min="11" max="11" width="11.5703125" style="25" customWidth="1"/>
    <col min="12" max="12" width="12" style="25" customWidth="1"/>
    <col min="13" max="13" width="10" style="25" customWidth="1"/>
    <col min="14" max="14" width="11.5703125" style="25" customWidth="1"/>
    <col min="15" max="15" width="17.7109375" style="25" customWidth="1"/>
    <col min="16" max="16" width="12.140625" style="25" customWidth="1"/>
    <col min="17" max="17" width="17" style="25" customWidth="1"/>
    <col min="18" max="16384" width="9.140625" style="25"/>
  </cols>
  <sheetData>
    <row r="1" spans="1:17" s="16" customFormat="1" ht="75" x14ac:dyDescent="0.25">
      <c r="A1" s="20"/>
      <c r="B1" s="150" t="s">
        <v>42</v>
      </c>
      <c r="C1" s="150"/>
      <c r="D1" s="21" t="s">
        <v>66</v>
      </c>
      <c r="E1" s="21" t="s">
        <v>127</v>
      </c>
      <c r="F1" s="104" t="s">
        <v>128</v>
      </c>
      <c r="G1" s="21" t="s">
        <v>45</v>
      </c>
      <c r="H1" s="150" t="s">
        <v>47</v>
      </c>
      <c r="I1" s="150"/>
      <c r="J1" s="150"/>
      <c r="K1" s="150"/>
      <c r="L1" s="150"/>
      <c r="M1" s="150"/>
      <c r="N1" s="150"/>
      <c r="O1" s="101" t="s">
        <v>49</v>
      </c>
      <c r="P1" s="40" t="s">
        <v>120</v>
      </c>
      <c r="Q1" s="20"/>
    </row>
    <row r="2" spans="1:17" s="87" customFormat="1" ht="30" x14ac:dyDescent="0.25">
      <c r="A2" s="63" t="s">
        <v>1</v>
      </c>
      <c r="B2" s="63" t="s">
        <v>0</v>
      </c>
      <c r="C2" s="63" t="s">
        <v>72</v>
      </c>
      <c r="D2" s="63" t="s">
        <v>72</v>
      </c>
      <c r="E2" s="63" t="s">
        <v>72</v>
      </c>
      <c r="F2" s="104" t="s">
        <v>72</v>
      </c>
      <c r="G2" s="63" t="s">
        <v>72</v>
      </c>
      <c r="H2" s="63" t="s">
        <v>13</v>
      </c>
      <c r="I2" s="63" t="s">
        <v>2</v>
      </c>
      <c r="J2" s="63" t="s">
        <v>10</v>
      </c>
      <c r="K2" s="63" t="s">
        <v>4</v>
      </c>
      <c r="L2" s="63" t="s">
        <v>6</v>
      </c>
      <c r="M2" s="63" t="s">
        <v>7</v>
      </c>
      <c r="N2" s="63" t="s">
        <v>9</v>
      </c>
      <c r="O2" s="101" t="s">
        <v>46</v>
      </c>
      <c r="P2" s="63" t="s">
        <v>46</v>
      </c>
      <c r="Q2" s="63" t="s">
        <v>51</v>
      </c>
    </row>
    <row r="3" spans="1:17" ht="45" x14ac:dyDescent="0.25">
      <c r="A3" s="23">
        <v>44200</v>
      </c>
      <c r="B3" s="24" t="s">
        <v>81</v>
      </c>
      <c r="C3" s="93">
        <v>10000</v>
      </c>
      <c r="D3" s="93">
        <v>6206.5</v>
      </c>
      <c r="E3" s="93"/>
      <c r="F3" s="105">
        <f>SUM(C3:E3)</f>
        <v>16206.5</v>
      </c>
      <c r="G3" s="93">
        <v>202.38</v>
      </c>
      <c r="H3" s="93">
        <v>7070</v>
      </c>
      <c r="I3" s="93"/>
      <c r="J3" s="93"/>
      <c r="K3" s="93"/>
      <c r="L3" s="93"/>
      <c r="M3" s="93"/>
      <c r="N3" s="93"/>
      <c r="O3" s="102">
        <f>SUM(H3:N3)</f>
        <v>7070</v>
      </c>
      <c r="P3" s="93">
        <v>669</v>
      </c>
      <c r="Q3" s="24" t="s">
        <v>50</v>
      </c>
    </row>
    <row r="4" spans="1:17" ht="30" x14ac:dyDescent="0.25">
      <c r="A4" s="24"/>
      <c r="B4" s="17" t="s">
        <v>14</v>
      </c>
      <c r="C4" s="93">
        <v>9265.2000000000007</v>
      </c>
      <c r="D4" s="93"/>
      <c r="E4" s="93"/>
      <c r="F4" s="105">
        <f t="shared" ref="F4:F63" si="0">SUM(C4:E4)</f>
        <v>9265.2000000000007</v>
      </c>
      <c r="G4" s="93"/>
      <c r="H4" s="93">
        <v>7420</v>
      </c>
      <c r="I4" s="93"/>
      <c r="J4" s="93"/>
      <c r="K4" s="93"/>
      <c r="L4" s="93"/>
      <c r="M4" s="93"/>
      <c r="N4" s="93"/>
      <c r="O4" s="102">
        <f t="shared" ref="O4:O63" si="1">SUM(H4:N4)</f>
        <v>7420</v>
      </c>
      <c r="P4" s="93">
        <v>28192.6</v>
      </c>
      <c r="Q4" s="24" t="s">
        <v>52</v>
      </c>
    </row>
    <row r="5" spans="1:17" x14ac:dyDescent="0.25">
      <c r="A5" s="24"/>
      <c r="B5" s="24"/>
      <c r="C5" s="93"/>
      <c r="D5" s="94">
        <v>3000</v>
      </c>
      <c r="E5" s="93"/>
      <c r="F5" s="105">
        <f t="shared" si="0"/>
        <v>3000</v>
      </c>
      <c r="G5" s="93"/>
      <c r="H5" s="93">
        <v>8460</v>
      </c>
      <c r="I5" s="93"/>
      <c r="J5" s="93"/>
      <c r="K5" s="93"/>
      <c r="L5" s="93"/>
      <c r="M5" s="93"/>
      <c r="N5" s="93"/>
      <c r="O5" s="102">
        <f t="shared" si="1"/>
        <v>8460</v>
      </c>
      <c r="P5" s="93">
        <v>527</v>
      </c>
      <c r="Q5" s="24" t="s">
        <v>53</v>
      </c>
    </row>
    <row r="6" spans="1:17" ht="30" x14ac:dyDescent="0.25">
      <c r="A6" s="24"/>
      <c r="B6" s="24"/>
      <c r="C6" s="93"/>
      <c r="D6" s="93"/>
      <c r="E6" s="93"/>
      <c r="F6" s="105">
        <f t="shared" si="0"/>
        <v>0</v>
      </c>
      <c r="G6" s="93"/>
      <c r="H6" s="93">
        <v>9913.4</v>
      </c>
      <c r="I6" s="93"/>
      <c r="J6" s="93"/>
      <c r="K6" s="93"/>
      <c r="L6" s="93"/>
      <c r="M6" s="93"/>
      <c r="N6" s="93"/>
      <c r="O6" s="102">
        <f t="shared" si="1"/>
        <v>9913.4</v>
      </c>
      <c r="P6" s="93">
        <v>660</v>
      </c>
      <c r="Q6" s="24" t="s">
        <v>54</v>
      </c>
    </row>
    <row r="7" spans="1:17" ht="45" x14ac:dyDescent="0.25">
      <c r="A7" s="24"/>
      <c r="B7" s="24"/>
      <c r="C7" s="93"/>
      <c r="D7" s="93"/>
      <c r="E7" s="93"/>
      <c r="F7" s="105">
        <f t="shared" si="0"/>
        <v>0</v>
      </c>
      <c r="G7" s="93"/>
      <c r="H7" s="93">
        <v>11300</v>
      </c>
      <c r="I7" s="93"/>
      <c r="J7" s="93"/>
      <c r="K7" s="93"/>
      <c r="L7" s="93"/>
      <c r="M7" s="93"/>
      <c r="N7" s="93"/>
      <c r="O7" s="102">
        <f t="shared" si="1"/>
        <v>11300</v>
      </c>
      <c r="P7" s="93">
        <v>4050</v>
      </c>
      <c r="Q7" s="24" t="s">
        <v>55</v>
      </c>
    </row>
    <row r="8" spans="1:17" ht="45" x14ac:dyDescent="0.25">
      <c r="A8" s="24"/>
      <c r="B8" s="24"/>
      <c r="C8" s="93"/>
      <c r="D8" s="93"/>
      <c r="E8" s="93"/>
      <c r="F8" s="105">
        <f t="shared" si="0"/>
        <v>0</v>
      </c>
      <c r="G8" s="93"/>
      <c r="H8" s="93">
        <v>12020</v>
      </c>
      <c r="I8" s="93"/>
      <c r="J8" s="93"/>
      <c r="K8" s="93"/>
      <c r="L8" s="93"/>
      <c r="M8" s="93"/>
      <c r="N8" s="93"/>
      <c r="O8" s="102">
        <f t="shared" si="1"/>
        <v>12020</v>
      </c>
      <c r="P8" s="93">
        <v>20000</v>
      </c>
      <c r="Q8" s="24" t="s">
        <v>56</v>
      </c>
    </row>
    <row r="9" spans="1:17" ht="30" x14ac:dyDescent="0.25">
      <c r="A9" s="26"/>
      <c r="B9" s="26"/>
      <c r="C9" s="95"/>
      <c r="D9" s="95"/>
      <c r="E9" s="95"/>
      <c r="F9" s="105">
        <f t="shared" si="0"/>
        <v>0</v>
      </c>
      <c r="G9" s="95"/>
      <c r="H9" s="95">
        <v>13520</v>
      </c>
      <c r="I9" s="95"/>
      <c r="J9" s="95"/>
      <c r="K9" s="95"/>
      <c r="L9" s="95"/>
      <c r="M9" s="95"/>
      <c r="N9" s="95"/>
      <c r="O9" s="102">
        <f t="shared" si="1"/>
        <v>13520</v>
      </c>
      <c r="P9" s="95">
        <v>94420</v>
      </c>
      <c r="Q9" s="26" t="s">
        <v>57</v>
      </c>
    </row>
    <row r="10" spans="1:17" x14ac:dyDescent="0.25">
      <c r="A10" s="26"/>
      <c r="B10" s="26"/>
      <c r="C10" s="95"/>
      <c r="D10" s="95"/>
      <c r="E10" s="95"/>
      <c r="F10" s="105">
        <f t="shared" si="0"/>
        <v>0</v>
      </c>
      <c r="G10" s="95"/>
      <c r="H10" s="95">
        <v>14110</v>
      </c>
      <c r="I10" s="95"/>
      <c r="J10" s="95"/>
      <c r="K10" s="95"/>
      <c r="L10" s="95"/>
      <c r="M10" s="95"/>
      <c r="N10" s="95"/>
      <c r="O10" s="102">
        <f t="shared" si="1"/>
        <v>14110</v>
      </c>
      <c r="P10" s="96"/>
      <c r="Q10" s="26"/>
    </row>
    <row r="11" spans="1:17" x14ac:dyDescent="0.25">
      <c r="A11" s="26"/>
      <c r="B11" s="26"/>
      <c r="C11" s="95"/>
      <c r="D11" s="95"/>
      <c r="E11" s="95"/>
      <c r="F11" s="105">
        <f t="shared" si="0"/>
        <v>0</v>
      </c>
      <c r="G11" s="95"/>
      <c r="H11" s="95">
        <v>15150</v>
      </c>
      <c r="I11" s="95"/>
      <c r="J11" s="95"/>
      <c r="K11" s="95"/>
      <c r="L11" s="95"/>
      <c r="M11" s="95"/>
      <c r="N11" s="95"/>
      <c r="O11" s="102">
        <f t="shared" si="1"/>
        <v>15150</v>
      </c>
      <c r="P11" s="95"/>
      <c r="Q11" s="26"/>
    </row>
    <row r="12" spans="1:17" x14ac:dyDescent="0.25">
      <c r="A12" s="26"/>
      <c r="B12" s="26"/>
      <c r="C12" s="95"/>
      <c r="D12" s="95"/>
      <c r="E12" s="95"/>
      <c r="F12" s="105">
        <f t="shared" si="0"/>
        <v>0</v>
      </c>
      <c r="G12" s="95"/>
      <c r="H12" s="95">
        <v>17250</v>
      </c>
      <c r="I12" s="95"/>
      <c r="J12" s="95"/>
      <c r="K12" s="95"/>
      <c r="L12" s="95"/>
      <c r="M12" s="95"/>
      <c r="N12" s="95"/>
      <c r="O12" s="102">
        <f t="shared" si="1"/>
        <v>17250</v>
      </c>
      <c r="P12" s="95"/>
      <c r="Q12" s="26"/>
    </row>
    <row r="13" spans="1:17" x14ac:dyDescent="0.25">
      <c r="A13" s="26"/>
      <c r="B13" s="26"/>
      <c r="C13" s="95"/>
      <c r="D13" s="95"/>
      <c r="E13" s="95"/>
      <c r="F13" s="105">
        <f t="shared" si="0"/>
        <v>0</v>
      </c>
      <c r="G13" s="95"/>
      <c r="H13" s="95">
        <v>17600</v>
      </c>
      <c r="I13" s="95"/>
      <c r="J13" s="95"/>
      <c r="K13" s="95"/>
      <c r="L13" s="95"/>
      <c r="M13" s="95"/>
      <c r="N13" s="95"/>
      <c r="O13" s="102">
        <f t="shared" si="1"/>
        <v>17600</v>
      </c>
      <c r="P13" s="95"/>
      <c r="Q13" s="26"/>
    </row>
    <row r="14" spans="1:17" x14ac:dyDescent="0.25">
      <c r="A14" s="26"/>
      <c r="B14" s="26"/>
      <c r="C14" s="95"/>
      <c r="D14" s="95"/>
      <c r="E14" s="95"/>
      <c r="F14" s="105">
        <f t="shared" si="0"/>
        <v>0</v>
      </c>
      <c r="G14" s="95"/>
      <c r="H14" s="95">
        <v>17930</v>
      </c>
      <c r="I14" s="95"/>
      <c r="J14" s="95"/>
      <c r="K14" s="95"/>
      <c r="L14" s="95"/>
      <c r="M14" s="95"/>
      <c r="N14" s="95"/>
      <c r="O14" s="102">
        <f t="shared" si="1"/>
        <v>17930</v>
      </c>
      <c r="P14" s="95"/>
      <c r="Q14" s="26"/>
    </row>
    <row r="15" spans="1:17" x14ac:dyDescent="0.25">
      <c r="A15" s="26"/>
      <c r="B15" s="26"/>
      <c r="C15" s="95"/>
      <c r="D15" s="95"/>
      <c r="E15" s="95"/>
      <c r="F15" s="105">
        <f t="shared" si="0"/>
        <v>0</v>
      </c>
      <c r="G15" s="95"/>
      <c r="H15" s="95">
        <v>19750</v>
      </c>
      <c r="I15" s="95"/>
      <c r="J15" s="95"/>
      <c r="K15" s="95"/>
      <c r="L15" s="95"/>
      <c r="M15" s="95"/>
      <c r="N15" s="95"/>
      <c r="O15" s="102">
        <f t="shared" si="1"/>
        <v>19750</v>
      </c>
      <c r="P15" s="95"/>
      <c r="Q15" s="26"/>
    </row>
    <row r="16" spans="1:17" x14ac:dyDescent="0.25">
      <c r="A16" s="26"/>
      <c r="B16" s="26"/>
      <c r="C16" s="95"/>
      <c r="D16" s="95"/>
      <c r="E16" s="95"/>
      <c r="F16" s="105">
        <f t="shared" si="0"/>
        <v>0</v>
      </c>
      <c r="G16" s="95"/>
      <c r="H16" s="95">
        <v>21670</v>
      </c>
      <c r="I16" s="95"/>
      <c r="J16" s="95"/>
      <c r="K16" s="95"/>
      <c r="L16" s="95"/>
      <c r="M16" s="95"/>
      <c r="N16" s="95"/>
      <c r="O16" s="102">
        <f t="shared" si="1"/>
        <v>21670</v>
      </c>
      <c r="P16" s="95"/>
      <c r="Q16" s="26"/>
    </row>
    <row r="17" spans="1:17" x14ac:dyDescent="0.25">
      <c r="A17" s="26"/>
      <c r="B17" s="26"/>
      <c r="C17" s="95"/>
      <c r="D17" s="95"/>
      <c r="E17" s="95"/>
      <c r="F17" s="105">
        <f t="shared" si="0"/>
        <v>0</v>
      </c>
      <c r="G17" s="95"/>
      <c r="H17" s="95">
        <v>8420</v>
      </c>
      <c r="I17" s="95"/>
      <c r="J17" s="95"/>
      <c r="K17" s="95"/>
      <c r="L17" s="95"/>
      <c r="M17" s="95"/>
      <c r="N17" s="95"/>
      <c r="O17" s="102">
        <f t="shared" si="1"/>
        <v>8420</v>
      </c>
      <c r="P17" s="95"/>
      <c r="Q17" s="26"/>
    </row>
    <row r="18" spans="1:17" x14ac:dyDescent="0.25">
      <c r="A18" s="26"/>
      <c r="B18" s="26"/>
      <c r="C18" s="95"/>
      <c r="D18" s="95"/>
      <c r="E18" s="95"/>
      <c r="F18" s="105">
        <f t="shared" si="0"/>
        <v>0</v>
      </c>
      <c r="G18" s="95"/>
      <c r="H18" s="95">
        <v>16283</v>
      </c>
      <c r="I18" s="95"/>
      <c r="J18" s="95"/>
      <c r="K18" s="95"/>
      <c r="L18" s="95"/>
      <c r="M18" s="95"/>
      <c r="N18" s="95"/>
      <c r="O18" s="102">
        <f t="shared" si="1"/>
        <v>16283</v>
      </c>
      <c r="P18" s="95"/>
      <c r="Q18" s="26"/>
    </row>
    <row r="19" spans="1:17" x14ac:dyDescent="0.25">
      <c r="A19" s="26"/>
      <c r="B19" s="26"/>
      <c r="C19" s="95"/>
      <c r="D19" s="95"/>
      <c r="E19" s="95"/>
      <c r="F19" s="105">
        <f t="shared" si="0"/>
        <v>0</v>
      </c>
      <c r="G19" s="95"/>
      <c r="H19" s="95">
        <v>16680</v>
      </c>
      <c r="I19" s="95"/>
      <c r="J19" s="95"/>
      <c r="K19" s="95"/>
      <c r="L19" s="95"/>
      <c r="M19" s="95"/>
      <c r="N19" s="95"/>
      <c r="O19" s="102">
        <f t="shared" si="1"/>
        <v>16680</v>
      </c>
      <c r="P19" s="95"/>
      <c r="Q19" s="26"/>
    </row>
    <row r="20" spans="1:17" x14ac:dyDescent="0.25">
      <c r="A20" s="27">
        <v>44201</v>
      </c>
      <c r="B20" s="26"/>
      <c r="C20" s="95"/>
      <c r="D20" s="95">
        <v>10297.5</v>
      </c>
      <c r="E20" s="95"/>
      <c r="F20" s="105">
        <f t="shared" si="0"/>
        <v>10297.5</v>
      </c>
      <c r="G20" s="95">
        <v>50.6</v>
      </c>
      <c r="H20" s="95"/>
      <c r="I20" s="95"/>
      <c r="J20" s="95"/>
      <c r="K20" s="95"/>
      <c r="L20" s="95"/>
      <c r="M20" s="95"/>
      <c r="N20" s="95"/>
      <c r="O20" s="102">
        <f t="shared" si="1"/>
        <v>0</v>
      </c>
      <c r="P20" s="95"/>
      <c r="Q20" s="26"/>
    </row>
    <row r="21" spans="1:17" x14ac:dyDescent="0.25">
      <c r="A21" s="28">
        <v>44202</v>
      </c>
      <c r="B21" s="29" t="s">
        <v>15</v>
      </c>
      <c r="C21" s="97">
        <v>47020.55</v>
      </c>
      <c r="D21" s="97">
        <v>14249.5</v>
      </c>
      <c r="E21" s="97"/>
      <c r="F21" s="105">
        <f t="shared" si="0"/>
        <v>61270.05</v>
      </c>
      <c r="G21" s="97">
        <v>50.32</v>
      </c>
      <c r="H21" s="97">
        <v>6600</v>
      </c>
      <c r="I21" s="97"/>
      <c r="J21" s="97"/>
      <c r="K21" s="97"/>
      <c r="L21" s="97">
        <v>14130</v>
      </c>
      <c r="M21" s="97"/>
      <c r="N21" s="97"/>
      <c r="O21" s="102">
        <f t="shared" si="1"/>
        <v>20730</v>
      </c>
      <c r="P21" s="97"/>
      <c r="Q21" s="29"/>
    </row>
    <row r="22" spans="1:17" x14ac:dyDescent="0.25">
      <c r="A22" s="29"/>
      <c r="B22" s="29"/>
      <c r="C22" s="97"/>
      <c r="D22" s="97">
        <v>3000</v>
      </c>
      <c r="E22" s="97"/>
      <c r="F22" s="105">
        <f t="shared" si="0"/>
        <v>3000</v>
      </c>
      <c r="G22" s="97"/>
      <c r="H22" s="97"/>
      <c r="I22" s="97"/>
      <c r="J22" s="97"/>
      <c r="K22" s="97"/>
      <c r="L22" s="97">
        <v>16550</v>
      </c>
      <c r="M22" s="97"/>
      <c r="N22" s="97"/>
      <c r="O22" s="102">
        <f t="shared" si="1"/>
        <v>16550</v>
      </c>
      <c r="P22" s="97"/>
      <c r="Q22" s="29"/>
    </row>
    <row r="23" spans="1:17" x14ac:dyDescent="0.25">
      <c r="A23" s="29"/>
      <c r="B23" s="29"/>
      <c r="C23" s="97"/>
      <c r="D23" s="97"/>
      <c r="E23" s="97"/>
      <c r="F23" s="105">
        <f t="shared" si="0"/>
        <v>0</v>
      </c>
      <c r="G23" s="97"/>
      <c r="H23" s="97"/>
      <c r="I23" s="97"/>
      <c r="J23" s="97"/>
      <c r="K23" s="97"/>
      <c r="L23" s="97">
        <v>17212</v>
      </c>
      <c r="M23" s="97"/>
      <c r="N23" s="97"/>
      <c r="O23" s="102">
        <f t="shared" si="1"/>
        <v>17212</v>
      </c>
      <c r="P23" s="97"/>
      <c r="Q23" s="29"/>
    </row>
    <row r="24" spans="1:17" x14ac:dyDescent="0.25">
      <c r="A24" s="29"/>
      <c r="B24" s="29"/>
      <c r="C24" s="97"/>
      <c r="D24" s="97"/>
      <c r="E24" s="97"/>
      <c r="F24" s="105">
        <f t="shared" si="0"/>
        <v>0</v>
      </c>
      <c r="G24" s="97"/>
      <c r="H24" s="98"/>
      <c r="I24" s="97"/>
      <c r="J24" s="97"/>
      <c r="K24" s="97"/>
      <c r="L24" s="97">
        <v>19300</v>
      </c>
      <c r="M24" s="97"/>
      <c r="N24" s="97"/>
      <c r="O24" s="102">
        <f t="shared" si="1"/>
        <v>19300</v>
      </c>
      <c r="P24" s="97"/>
      <c r="Q24" s="29"/>
    </row>
    <row r="25" spans="1:17" x14ac:dyDescent="0.25">
      <c r="A25" s="29"/>
      <c r="B25" s="29"/>
      <c r="C25" s="97"/>
      <c r="D25" s="97"/>
      <c r="E25" s="97"/>
      <c r="F25" s="105">
        <f t="shared" si="0"/>
        <v>0</v>
      </c>
      <c r="G25" s="97"/>
      <c r="H25" s="98"/>
      <c r="I25" s="97"/>
      <c r="J25" s="97"/>
      <c r="K25" s="97"/>
      <c r="L25" s="97">
        <v>23953</v>
      </c>
      <c r="M25" s="97"/>
      <c r="N25" s="97"/>
      <c r="O25" s="102">
        <f t="shared" si="1"/>
        <v>23953</v>
      </c>
      <c r="P25" s="97"/>
      <c r="Q25" s="29"/>
    </row>
    <row r="26" spans="1:17" x14ac:dyDescent="0.25">
      <c r="A26" s="28">
        <v>44203</v>
      </c>
      <c r="B26" s="29"/>
      <c r="C26" s="97"/>
      <c r="D26" s="97">
        <v>5200.5</v>
      </c>
      <c r="E26" s="97"/>
      <c r="F26" s="105">
        <f t="shared" si="0"/>
        <v>5200.5</v>
      </c>
      <c r="G26" s="97">
        <v>50.31</v>
      </c>
      <c r="H26" s="98"/>
      <c r="I26" s="97"/>
      <c r="J26" s="97"/>
      <c r="K26" s="97"/>
      <c r="L26" s="97"/>
      <c r="M26" s="97"/>
      <c r="N26" s="97"/>
      <c r="O26" s="102">
        <f t="shared" si="1"/>
        <v>0</v>
      </c>
      <c r="P26" s="97"/>
      <c r="Q26" s="29"/>
    </row>
    <row r="27" spans="1:17" x14ac:dyDescent="0.25">
      <c r="A27" s="28">
        <v>44204</v>
      </c>
      <c r="B27" s="29"/>
      <c r="C27" s="97"/>
      <c r="D27" s="97">
        <v>14220</v>
      </c>
      <c r="E27" s="97"/>
      <c r="F27" s="105">
        <f t="shared" si="0"/>
        <v>14220</v>
      </c>
      <c r="G27" s="97">
        <v>50.3</v>
      </c>
      <c r="H27" s="98"/>
      <c r="I27" s="97"/>
      <c r="J27" s="97"/>
      <c r="K27" s="97"/>
      <c r="L27" s="97"/>
      <c r="M27" s="97"/>
      <c r="N27" s="97"/>
      <c r="O27" s="102">
        <f t="shared" si="1"/>
        <v>0</v>
      </c>
      <c r="P27" s="97"/>
      <c r="Q27" s="29"/>
    </row>
    <row r="28" spans="1:17" x14ac:dyDescent="0.25">
      <c r="A28" s="28">
        <v>44205</v>
      </c>
      <c r="B28" s="29"/>
      <c r="C28" s="97"/>
      <c r="D28" s="97">
        <v>1099.5</v>
      </c>
      <c r="E28" s="97"/>
      <c r="F28" s="105">
        <f t="shared" si="0"/>
        <v>1099.5</v>
      </c>
      <c r="G28" s="97">
        <v>50.31</v>
      </c>
      <c r="H28" s="98"/>
      <c r="I28" s="97"/>
      <c r="J28" s="97"/>
      <c r="K28" s="97"/>
      <c r="L28" s="97"/>
      <c r="M28" s="97"/>
      <c r="N28" s="97"/>
      <c r="O28" s="102">
        <f t="shared" si="1"/>
        <v>0</v>
      </c>
      <c r="P28" s="97"/>
      <c r="Q28" s="29"/>
    </row>
    <row r="29" spans="1:17" x14ac:dyDescent="0.25">
      <c r="A29" s="28">
        <v>44206</v>
      </c>
      <c r="B29" s="29"/>
      <c r="C29" s="97"/>
      <c r="D29" s="97">
        <v>1.5</v>
      </c>
      <c r="E29" s="97"/>
      <c r="F29" s="105">
        <f t="shared" si="0"/>
        <v>1.5</v>
      </c>
      <c r="G29" s="97">
        <v>50.32</v>
      </c>
      <c r="H29" s="98">
        <v>11000</v>
      </c>
      <c r="I29" s="97"/>
      <c r="J29" s="97"/>
      <c r="K29" s="97"/>
      <c r="L29" s="97"/>
      <c r="M29" s="97"/>
      <c r="N29" s="97"/>
      <c r="O29" s="102">
        <f t="shared" si="1"/>
        <v>11000</v>
      </c>
      <c r="P29" s="97"/>
      <c r="Q29" s="29"/>
    </row>
    <row r="30" spans="1:17" x14ac:dyDescent="0.25">
      <c r="A30" s="28">
        <v>44207</v>
      </c>
      <c r="B30" s="29"/>
      <c r="C30" s="97"/>
      <c r="D30" s="97">
        <v>5953</v>
      </c>
      <c r="E30" s="97"/>
      <c r="F30" s="105">
        <f t="shared" si="0"/>
        <v>5953</v>
      </c>
      <c r="G30" s="97">
        <v>50.32</v>
      </c>
      <c r="H30" s="98">
        <v>47020</v>
      </c>
      <c r="I30" s="97"/>
      <c r="J30" s="97"/>
      <c r="K30" s="97"/>
      <c r="L30" s="97"/>
      <c r="M30" s="97"/>
      <c r="N30" s="97"/>
      <c r="O30" s="102">
        <f t="shared" si="1"/>
        <v>47020</v>
      </c>
      <c r="P30" s="97"/>
      <c r="Q30" s="29"/>
    </row>
    <row r="31" spans="1:17" x14ac:dyDescent="0.25">
      <c r="A31" s="28">
        <v>44208</v>
      </c>
      <c r="B31" s="29" t="s">
        <v>81</v>
      </c>
      <c r="C31" s="97">
        <v>1000</v>
      </c>
      <c r="D31" s="97"/>
      <c r="E31" s="97"/>
      <c r="F31" s="105">
        <f t="shared" si="0"/>
        <v>1000</v>
      </c>
      <c r="G31" s="97"/>
      <c r="H31" s="98"/>
      <c r="I31" s="97"/>
      <c r="J31" s="97"/>
      <c r="K31" s="97"/>
      <c r="L31" s="97"/>
      <c r="M31" s="97"/>
      <c r="N31" s="97"/>
      <c r="O31" s="102">
        <f t="shared" si="1"/>
        <v>0</v>
      </c>
      <c r="P31" s="97"/>
      <c r="Q31" s="29"/>
    </row>
    <row r="32" spans="1:17" ht="30" x14ac:dyDescent="0.25">
      <c r="A32" s="28">
        <v>44209</v>
      </c>
      <c r="B32" s="42" t="s">
        <v>14</v>
      </c>
      <c r="C32" s="97">
        <v>47515</v>
      </c>
      <c r="D32" s="97">
        <v>9.5</v>
      </c>
      <c r="E32" s="97"/>
      <c r="F32" s="105">
        <f t="shared" si="0"/>
        <v>47524.5</v>
      </c>
      <c r="G32" s="97">
        <v>50.27</v>
      </c>
      <c r="H32" s="97">
        <v>3770</v>
      </c>
      <c r="I32" s="97"/>
      <c r="J32" s="97"/>
      <c r="K32" s="97"/>
      <c r="L32" s="97"/>
      <c r="M32" s="97"/>
      <c r="N32" s="97"/>
      <c r="O32" s="102">
        <f t="shared" si="1"/>
        <v>3770</v>
      </c>
      <c r="P32" s="97"/>
      <c r="Q32" s="29"/>
    </row>
    <row r="33" spans="1:17" ht="30" x14ac:dyDescent="0.25">
      <c r="A33" s="29"/>
      <c r="B33" s="29" t="s">
        <v>82</v>
      </c>
      <c r="C33" s="97">
        <v>2000</v>
      </c>
      <c r="D33" s="97"/>
      <c r="E33" s="97"/>
      <c r="F33" s="105">
        <f t="shared" si="0"/>
        <v>2000</v>
      </c>
      <c r="G33" s="97"/>
      <c r="H33" s="97">
        <v>18600</v>
      </c>
      <c r="I33" s="97"/>
      <c r="J33" s="97"/>
      <c r="K33" s="97"/>
      <c r="L33" s="97"/>
      <c r="M33" s="97"/>
      <c r="N33" s="97"/>
      <c r="O33" s="102">
        <f t="shared" si="1"/>
        <v>18600</v>
      </c>
      <c r="P33" s="97"/>
      <c r="Q33" s="29"/>
    </row>
    <row r="34" spans="1:17" x14ac:dyDescent="0.25">
      <c r="A34" s="29"/>
      <c r="B34" s="29"/>
      <c r="C34" s="97"/>
      <c r="D34" s="97"/>
      <c r="E34" s="97"/>
      <c r="F34" s="105">
        <f t="shared" si="0"/>
        <v>0</v>
      </c>
      <c r="G34" s="97"/>
      <c r="H34" s="97">
        <v>23465</v>
      </c>
      <c r="I34" s="97"/>
      <c r="J34" s="97"/>
      <c r="K34" s="97"/>
      <c r="L34" s="97"/>
      <c r="M34" s="97"/>
      <c r="N34" s="97"/>
      <c r="O34" s="102">
        <f t="shared" si="1"/>
        <v>23465</v>
      </c>
      <c r="P34" s="97"/>
      <c r="Q34" s="29"/>
    </row>
    <row r="35" spans="1:17" x14ac:dyDescent="0.25">
      <c r="A35" s="29"/>
      <c r="B35" s="29"/>
      <c r="C35" s="97"/>
      <c r="D35" s="97"/>
      <c r="E35" s="97"/>
      <c r="F35" s="105">
        <f t="shared" si="0"/>
        <v>0</v>
      </c>
      <c r="G35" s="97"/>
      <c r="H35" s="97">
        <v>47000</v>
      </c>
      <c r="I35" s="97"/>
      <c r="J35" s="97"/>
      <c r="K35" s="97"/>
      <c r="L35" s="97"/>
      <c r="M35" s="97"/>
      <c r="N35" s="97"/>
      <c r="O35" s="102">
        <f t="shared" si="1"/>
        <v>47000</v>
      </c>
      <c r="P35" s="97"/>
      <c r="Q35" s="29"/>
    </row>
    <row r="36" spans="1:17" x14ac:dyDescent="0.25">
      <c r="A36" s="28">
        <v>44210</v>
      </c>
      <c r="B36" s="29"/>
      <c r="C36" s="97"/>
      <c r="D36" s="97">
        <v>7174</v>
      </c>
      <c r="E36" s="97"/>
      <c r="F36" s="105">
        <f t="shared" si="0"/>
        <v>7174</v>
      </c>
      <c r="G36" s="97">
        <v>50.28</v>
      </c>
      <c r="H36" s="97"/>
      <c r="I36" s="97"/>
      <c r="J36" s="97"/>
      <c r="K36" s="97"/>
      <c r="L36" s="97"/>
      <c r="M36" s="97"/>
      <c r="N36" s="97"/>
      <c r="O36" s="102">
        <f t="shared" si="1"/>
        <v>0</v>
      </c>
      <c r="P36" s="97"/>
      <c r="Q36" s="29"/>
    </row>
    <row r="37" spans="1:17" x14ac:dyDescent="0.25">
      <c r="A37" s="28">
        <v>44211</v>
      </c>
      <c r="B37" s="29"/>
      <c r="C37" s="97"/>
      <c r="D37" s="97">
        <v>1388</v>
      </c>
      <c r="E37" s="97"/>
      <c r="F37" s="105">
        <f t="shared" si="0"/>
        <v>1388</v>
      </c>
      <c r="G37" s="97">
        <v>50.28</v>
      </c>
      <c r="H37" s="97">
        <v>22400</v>
      </c>
      <c r="I37" s="97"/>
      <c r="J37" s="97"/>
      <c r="K37" s="97"/>
      <c r="L37" s="97"/>
      <c r="M37" s="97"/>
      <c r="N37" s="97"/>
      <c r="O37" s="102">
        <f t="shared" si="1"/>
        <v>22400</v>
      </c>
      <c r="P37" s="97"/>
      <c r="Q37" s="29"/>
    </row>
    <row r="38" spans="1:17" x14ac:dyDescent="0.25">
      <c r="A38" s="28"/>
      <c r="B38" s="29"/>
      <c r="C38" s="97"/>
      <c r="D38" s="97">
        <v>1584.39</v>
      </c>
      <c r="E38" s="97"/>
      <c r="F38" s="105">
        <f t="shared" si="0"/>
        <v>1584.39</v>
      </c>
      <c r="G38" s="97"/>
      <c r="H38" s="97"/>
      <c r="I38" s="97"/>
      <c r="J38" s="97"/>
      <c r="K38" s="97"/>
      <c r="L38" s="97"/>
      <c r="M38" s="97"/>
      <c r="N38" s="97"/>
      <c r="O38" s="102">
        <f t="shared" si="1"/>
        <v>0</v>
      </c>
      <c r="P38" s="97"/>
      <c r="Q38" s="29"/>
    </row>
    <row r="39" spans="1:17" x14ac:dyDescent="0.25">
      <c r="A39" s="28">
        <v>44212</v>
      </c>
      <c r="B39" s="29"/>
      <c r="C39" s="97"/>
      <c r="D39" s="97">
        <v>10009.5</v>
      </c>
      <c r="E39" s="97"/>
      <c r="F39" s="105">
        <f t="shared" si="0"/>
        <v>10009.5</v>
      </c>
      <c r="G39" s="97">
        <v>50.27</v>
      </c>
      <c r="H39" s="97"/>
      <c r="I39" s="97"/>
      <c r="J39" s="97"/>
      <c r="K39" s="97"/>
      <c r="L39" s="97"/>
      <c r="M39" s="97"/>
      <c r="N39" s="97"/>
      <c r="O39" s="102">
        <f t="shared" si="1"/>
        <v>0</v>
      </c>
      <c r="P39" s="97"/>
      <c r="Q39" s="29"/>
    </row>
    <row r="40" spans="1:17" x14ac:dyDescent="0.25">
      <c r="A40" s="28">
        <v>44213</v>
      </c>
      <c r="B40" s="29"/>
      <c r="C40" s="97"/>
      <c r="D40" s="97">
        <v>726</v>
      </c>
      <c r="E40" s="97"/>
      <c r="F40" s="105">
        <f t="shared" si="0"/>
        <v>726</v>
      </c>
      <c r="G40" s="97">
        <v>50.28</v>
      </c>
      <c r="H40" s="97"/>
      <c r="I40" s="97"/>
      <c r="J40" s="97"/>
      <c r="K40" s="97"/>
      <c r="L40" s="97"/>
      <c r="M40" s="97"/>
      <c r="N40" s="97"/>
      <c r="O40" s="102">
        <f t="shared" si="1"/>
        <v>0</v>
      </c>
      <c r="P40" s="97"/>
      <c r="Q40" s="29"/>
    </row>
    <row r="41" spans="1:17" x14ac:dyDescent="0.25">
      <c r="A41" s="28">
        <v>44214</v>
      </c>
      <c r="B41" s="29"/>
      <c r="C41" s="97"/>
      <c r="D41" s="97">
        <v>15011</v>
      </c>
      <c r="E41" s="97"/>
      <c r="F41" s="105">
        <f t="shared" si="0"/>
        <v>15011</v>
      </c>
      <c r="G41" s="97">
        <v>50.27</v>
      </c>
      <c r="H41" s="97"/>
      <c r="I41" s="97"/>
      <c r="J41" s="97"/>
      <c r="K41" s="97"/>
      <c r="L41" s="97"/>
      <c r="M41" s="97"/>
      <c r="N41" s="97"/>
      <c r="O41" s="102">
        <f t="shared" si="1"/>
        <v>0</v>
      </c>
      <c r="P41" s="97"/>
      <c r="Q41" s="29"/>
    </row>
    <row r="42" spans="1:17" x14ac:dyDescent="0.25">
      <c r="A42" s="28"/>
      <c r="B42" s="29"/>
      <c r="C42" s="97"/>
      <c r="D42" s="97">
        <v>300</v>
      </c>
      <c r="E42" s="97"/>
      <c r="F42" s="105">
        <f t="shared" si="0"/>
        <v>300</v>
      </c>
      <c r="G42" s="97"/>
      <c r="H42" s="97"/>
      <c r="I42" s="97"/>
      <c r="J42" s="97"/>
      <c r="K42" s="97"/>
      <c r="L42" s="97"/>
      <c r="M42" s="97"/>
      <c r="N42" s="97"/>
      <c r="O42" s="102">
        <f t="shared" si="1"/>
        <v>0</v>
      </c>
      <c r="P42" s="97"/>
      <c r="Q42" s="29"/>
    </row>
    <row r="43" spans="1:17" x14ac:dyDescent="0.25">
      <c r="A43" s="28">
        <v>44215</v>
      </c>
      <c r="B43" s="29" t="s">
        <v>21</v>
      </c>
      <c r="C43" s="97">
        <v>33299</v>
      </c>
      <c r="D43" s="97">
        <v>109</v>
      </c>
      <c r="E43" s="97"/>
      <c r="F43" s="105">
        <f t="shared" si="0"/>
        <v>33408</v>
      </c>
      <c r="G43" s="97">
        <v>50.16</v>
      </c>
      <c r="H43" s="97">
        <v>21850</v>
      </c>
      <c r="I43" s="97"/>
      <c r="J43" s="97"/>
      <c r="K43" s="97"/>
      <c r="L43" s="97"/>
      <c r="M43" s="97"/>
      <c r="N43" s="97"/>
      <c r="O43" s="102">
        <f t="shared" si="1"/>
        <v>21850</v>
      </c>
      <c r="P43" s="97"/>
      <c r="Q43" s="29"/>
    </row>
    <row r="44" spans="1:17" x14ac:dyDescent="0.25">
      <c r="A44" s="30"/>
      <c r="B44" s="30" t="s">
        <v>82</v>
      </c>
      <c r="C44" s="98">
        <v>200</v>
      </c>
      <c r="D44" s="98"/>
      <c r="E44" s="98"/>
      <c r="F44" s="105">
        <f t="shared" si="0"/>
        <v>200</v>
      </c>
      <c r="G44" s="98"/>
      <c r="H44" s="98">
        <v>35620</v>
      </c>
      <c r="I44" s="98"/>
      <c r="J44" s="98"/>
      <c r="K44" s="98"/>
      <c r="L44" s="98"/>
      <c r="M44" s="98"/>
      <c r="N44" s="98"/>
      <c r="O44" s="102">
        <f t="shared" si="1"/>
        <v>35620</v>
      </c>
      <c r="P44" s="98"/>
      <c r="Q44" s="30"/>
    </row>
    <row r="45" spans="1:17" ht="30" x14ac:dyDescent="0.25">
      <c r="A45" s="31">
        <v>44216</v>
      </c>
      <c r="B45" s="29" t="s">
        <v>22</v>
      </c>
      <c r="C45" s="98">
        <v>223816</v>
      </c>
      <c r="D45" s="97">
        <v>4504.5</v>
      </c>
      <c r="E45" s="98"/>
      <c r="F45" s="105">
        <f t="shared" si="0"/>
        <v>228320.5</v>
      </c>
      <c r="G45" s="97">
        <v>50.14</v>
      </c>
      <c r="H45" s="98"/>
      <c r="I45" s="98"/>
      <c r="J45" s="98"/>
      <c r="K45" s="98"/>
      <c r="L45" s="98"/>
      <c r="M45" s="98"/>
      <c r="N45" s="98"/>
      <c r="O45" s="102">
        <f t="shared" si="1"/>
        <v>0</v>
      </c>
      <c r="P45" s="98"/>
      <c r="Q45" s="30"/>
    </row>
    <row r="46" spans="1:17" x14ac:dyDescent="0.25">
      <c r="A46" s="31"/>
      <c r="B46" s="29" t="s">
        <v>20</v>
      </c>
      <c r="C46" s="97">
        <v>37700</v>
      </c>
      <c r="D46" s="97"/>
      <c r="E46" s="98"/>
      <c r="F46" s="105">
        <f t="shared" si="0"/>
        <v>37700</v>
      </c>
      <c r="G46" s="97"/>
      <c r="H46" s="98"/>
      <c r="I46" s="98"/>
      <c r="J46" s="98"/>
      <c r="K46" s="98"/>
      <c r="L46" s="98"/>
      <c r="M46" s="98"/>
      <c r="N46" s="98"/>
      <c r="O46" s="102">
        <f t="shared" si="1"/>
        <v>0</v>
      </c>
      <c r="P46" s="98"/>
      <c r="Q46" s="30"/>
    </row>
    <row r="47" spans="1:17" x14ac:dyDescent="0.25">
      <c r="A47" s="31">
        <v>44217</v>
      </c>
      <c r="B47" s="30"/>
      <c r="C47" s="98"/>
      <c r="D47" s="97">
        <v>9642</v>
      </c>
      <c r="E47" s="98"/>
      <c r="F47" s="105">
        <f t="shared" si="0"/>
        <v>9642</v>
      </c>
      <c r="G47" s="97">
        <v>50.14</v>
      </c>
      <c r="H47" s="98"/>
      <c r="I47" s="98"/>
      <c r="J47" s="98"/>
      <c r="K47" s="98"/>
      <c r="L47" s="98"/>
      <c r="M47" s="98"/>
      <c r="N47" s="98"/>
      <c r="O47" s="102">
        <f t="shared" si="1"/>
        <v>0</v>
      </c>
      <c r="P47" s="98"/>
      <c r="Q47" s="30"/>
    </row>
    <row r="48" spans="1:17" ht="30" x14ac:dyDescent="0.25">
      <c r="A48" s="31">
        <v>44218</v>
      </c>
      <c r="B48" s="42" t="s">
        <v>14</v>
      </c>
      <c r="C48" s="98">
        <v>66856.25</v>
      </c>
      <c r="D48" s="98"/>
      <c r="E48" s="98"/>
      <c r="F48" s="105">
        <f t="shared" si="0"/>
        <v>66856.25</v>
      </c>
      <c r="G48" s="98"/>
      <c r="H48" s="98">
        <v>11050</v>
      </c>
      <c r="I48" s="98">
        <v>117862</v>
      </c>
      <c r="J48" s="98"/>
      <c r="K48" s="98">
        <v>129459</v>
      </c>
      <c r="L48" s="98"/>
      <c r="M48" s="98"/>
      <c r="N48" s="98"/>
      <c r="O48" s="102">
        <f t="shared" si="1"/>
        <v>258371</v>
      </c>
      <c r="P48" s="98"/>
      <c r="Q48" s="30"/>
    </row>
    <row r="49" spans="1:17" x14ac:dyDescent="0.25">
      <c r="A49" s="30"/>
      <c r="B49" s="30" t="s">
        <v>80</v>
      </c>
      <c r="C49" s="98">
        <v>50032</v>
      </c>
      <c r="D49" s="97">
        <v>5001</v>
      </c>
      <c r="E49" s="98"/>
      <c r="F49" s="105">
        <f t="shared" si="0"/>
        <v>55033</v>
      </c>
      <c r="G49" s="97">
        <v>50.14</v>
      </c>
      <c r="H49" s="98">
        <v>33299</v>
      </c>
      <c r="I49" s="98"/>
      <c r="J49" s="98"/>
      <c r="K49" s="98"/>
      <c r="L49" s="98"/>
      <c r="M49" s="98"/>
      <c r="N49" s="98"/>
      <c r="O49" s="102">
        <f t="shared" si="1"/>
        <v>33299</v>
      </c>
      <c r="P49" s="98"/>
      <c r="Q49" s="30"/>
    </row>
    <row r="50" spans="1:17" x14ac:dyDescent="0.25">
      <c r="A50" s="31">
        <v>44219</v>
      </c>
      <c r="B50" s="30"/>
      <c r="C50" s="98"/>
      <c r="D50" s="98"/>
      <c r="E50" s="98"/>
      <c r="F50" s="105">
        <f t="shared" si="0"/>
        <v>0</v>
      </c>
      <c r="G50" s="97">
        <v>53.15</v>
      </c>
      <c r="H50" s="98"/>
      <c r="I50" s="98"/>
      <c r="J50" s="98"/>
      <c r="K50" s="98"/>
      <c r="L50" s="98"/>
      <c r="M50" s="98"/>
      <c r="N50" s="98"/>
      <c r="O50" s="102">
        <f t="shared" si="1"/>
        <v>0</v>
      </c>
      <c r="P50" s="98"/>
      <c r="Q50" s="30"/>
    </row>
    <row r="51" spans="1:17" x14ac:dyDescent="0.25">
      <c r="A51" s="31">
        <v>44220</v>
      </c>
      <c r="B51" s="30"/>
      <c r="C51" s="98"/>
      <c r="D51" s="98"/>
      <c r="E51" s="98"/>
      <c r="F51" s="105">
        <f t="shared" si="0"/>
        <v>0</v>
      </c>
      <c r="G51" s="97">
        <v>51.14</v>
      </c>
      <c r="H51" s="98"/>
      <c r="I51" s="98"/>
      <c r="J51" s="98"/>
      <c r="K51" s="98"/>
      <c r="L51" s="98"/>
      <c r="M51" s="98"/>
      <c r="N51" s="98"/>
      <c r="O51" s="102">
        <f t="shared" si="1"/>
        <v>0</v>
      </c>
      <c r="P51" s="98"/>
      <c r="Q51" s="30"/>
    </row>
    <row r="52" spans="1:17" x14ac:dyDescent="0.25">
      <c r="A52" s="31">
        <v>44221</v>
      </c>
      <c r="B52" s="30"/>
      <c r="C52" s="98"/>
      <c r="D52" s="98">
        <v>1220.5</v>
      </c>
      <c r="E52" s="98"/>
      <c r="F52" s="105">
        <f t="shared" si="0"/>
        <v>1220.5</v>
      </c>
      <c r="G52" s="97">
        <v>50.15</v>
      </c>
      <c r="H52" s="98"/>
      <c r="I52" s="98"/>
      <c r="J52" s="98"/>
      <c r="K52" s="98"/>
      <c r="L52" s="98"/>
      <c r="M52" s="98"/>
      <c r="N52" s="98"/>
      <c r="O52" s="102">
        <f t="shared" si="1"/>
        <v>0</v>
      </c>
      <c r="P52" s="98"/>
      <c r="Q52" s="30"/>
    </row>
    <row r="53" spans="1:17" x14ac:dyDescent="0.25">
      <c r="A53" s="31"/>
      <c r="B53" s="30"/>
      <c r="C53" s="98"/>
      <c r="D53" s="98">
        <v>3000</v>
      </c>
      <c r="E53" s="98"/>
      <c r="F53" s="105">
        <f t="shared" si="0"/>
        <v>3000</v>
      </c>
      <c r="G53" s="97"/>
      <c r="H53" s="98"/>
      <c r="I53" s="98"/>
      <c r="J53" s="98"/>
      <c r="K53" s="98"/>
      <c r="L53" s="98"/>
      <c r="M53" s="98"/>
      <c r="N53" s="98"/>
      <c r="O53" s="102">
        <f t="shared" si="1"/>
        <v>0</v>
      </c>
      <c r="P53" s="98"/>
      <c r="Q53" s="30"/>
    </row>
    <row r="54" spans="1:17" x14ac:dyDescent="0.25">
      <c r="A54" s="31">
        <v>44222</v>
      </c>
      <c r="B54" s="30"/>
      <c r="C54" s="98"/>
      <c r="D54" s="98">
        <v>197</v>
      </c>
      <c r="E54" s="98">
        <v>5951.15</v>
      </c>
      <c r="F54" s="105">
        <f t="shared" si="0"/>
        <v>6148.15</v>
      </c>
      <c r="G54" s="97">
        <v>50.14</v>
      </c>
      <c r="H54" s="98"/>
      <c r="I54" s="98"/>
      <c r="J54" s="98"/>
      <c r="K54" s="98"/>
      <c r="L54" s="98"/>
      <c r="M54" s="98"/>
      <c r="N54" s="98"/>
      <c r="O54" s="102">
        <f t="shared" si="1"/>
        <v>0</v>
      </c>
      <c r="P54" s="98"/>
      <c r="Q54" s="30"/>
    </row>
    <row r="55" spans="1:17" x14ac:dyDescent="0.25">
      <c r="A55" s="31">
        <v>44223</v>
      </c>
      <c r="B55" s="29"/>
      <c r="C55" s="98"/>
      <c r="D55" s="98">
        <v>1510</v>
      </c>
      <c r="E55" s="98">
        <v>9.7200000000000006</v>
      </c>
      <c r="F55" s="105">
        <f t="shared" si="0"/>
        <v>1519.72</v>
      </c>
      <c r="G55" s="97">
        <v>50.15</v>
      </c>
      <c r="H55" s="98">
        <v>15950</v>
      </c>
      <c r="I55" s="98">
        <v>5820</v>
      </c>
      <c r="J55" s="98"/>
      <c r="K55" s="98"/>
      <c r="L55" s="98"/>
      <c r="M55" s="98"/>
      <c r="N55" s="98"/>
      <c r="O55" s="102">
        <f t="shared" si="1"/>
        <v>21770</v>
      </c>
      <c r="P55" s="98"/>
      <c r="Q55" s="30"/>
    </row>
    <row r="56" spans="1:17" x14ac:dyDescent="0.25">
      <c r="A56" s="30"/>
      <c r="B56" s="30"/>
      <c r="C56" s="98"/>
      <c r="D56" s="98">
        <v>1560</v>
      </c>
      <c r="E56" s="98"/>
      <c r="F56" s="105">
        <f t="shared" si="0"/>
        <v>1560</v>
      </c>
      <c r="G56" s="98"/>
      <c r="H56" s="98">
        <v>16120</v>
      </c>
      <c r="I56" s="98">
        <v>4950</v>
      </c>
      <c r="J56" s="98"/>
      <c r="K56" s="98"/>
      <c r="L56" s="98"/>
      <c r="M56" s="98"/>
      <c r="N56" s="98"/>
      <c r="O56" s="102">
        <f t="shared" si="1"/>
        <v>21070</v>
      </c>
      <c r="P56" s="98"/>
      <c r="Q56" s="30"/>
    </row>
    <row r="57" spans="1:17" x14ac:dyDescent="0.25">
      <c r="A57" s="30"/>
      <c r="B57" s="30"/>
      <c r="C57" s="98"/>
      <c r="D57" s="98"/>
      <c r="E57" s="98"/>
      <c r="F57" s="105">
        <f t="shared" si="0"/>
        <v>0</v>
      </c>
      <c r="G57" s="98"/>
      <c r="H57" s="98">
        <v>17962</v>
      </c>
      <c r="I57" s="98"/>
      <c r="J57" s="98"/>
      <c r="K57" s="98"/>
      <c r="L57" s="98"/>
      <c r="M57" s="98"/>
      <c r="N57" s="98"/>
      <c r="O57" s="102">
        <f t="shared" si="1"/>
        <v>17962</v>
      </c>
      <c r="P57" s="98"/>
      <c r="Q57" s="30"/>
    </row>
    <row r="58" spans="1:17" x14ac:dyDescent="0.25">
      <c r="A58" s="30"/>
      <c r="B58" s="30"/>
      <c r="C58" s="98"/>
      <c r="D58" s="98"/>
      <c r="E58" s="98"/>
      <c r="F58" s="105">
        <f t="shared" si="0"/>
        <v>0</v>
      </c>
      <c r="G58" s="98"/>
      <c r="H58" s="98">
        <v>20000</v>
      </c>
      <c r="I58" s="98"/>
      <c r="J58" s="98"/>
      <c r="K58" s="98"/>
      <c r="L58" s="98"/>
      <c r="M58" s="98"/>
      <c r="N58" s="98"/>
      <c r="O58" s="102">
        <f t="shared" si="1"/>
        <v>20000</v>
      </c>
      <c r="P58" s="98"/>
      <c r="Q58" s="30"/>
    </row>
    <row r="59" spans="1:17" x14ac:dyDescent="0.25">
      <c r="A59" s="31">
        <v>44224</v>
      </c>
      <c r="B59" s="30"/>
      <c r="C59" s="96"/>
      <c r="D59" s="98">
        <v>25906.5</v>
      </c>
      <c r="E59" s="98">
        <v>1524.3</v>
      </c>
      <c r="F59" s="105">
        <f>SUM(D59:E59)</f>
        <v>27430.799999999999</v>
      </c>
      <c r="G59" s="98">
        <v>41.92</v>
      </c>
      <c r="H59" s="98">
        <v>15950</v>
      </c>
      <c r="I59" s="98"/>
      <c r="J59" s="98"/>
      <c r="K59" s="98"/>
      <c r="L59" s="98"/>
      <c r="M59" s="98"/>
      <c r="N59" s="98"/>
      <c r="O59" s="102">
        <f t="shared" si="1"/>
        <v>15950</v>
      </c>
      <c r="P59" s="98"/>
      <c r="Q59" s="30"/>
    </row>
    <row r="60" spans="1:17" x14ac:dyDescent="0.25">
      <c r="A60" s="31">
        <v>44225</v>
      </c>
      <c r="B60" s="30" t="s">
        <v>12</v>
      </c>
      <c r="C60" s="98">
        <v>15953</v>
      </c>
      <c r="D60" s="98">
        <v>100</v>
      </c>
      <c r="E60" s="98">
        <v>350.1</v>
      </c>
      <c r="F60" s="105">
        <f t="shared" si="0"/>
        <v>16403.099999999999</v>
      </c>
      <c r="G60" s="98">
        <v>41.93</v>
      </c>
      <c r="H60" s="98"/>
      <c r="I60" s="98"/>
      <c r="J60" s="98"/>
      <c r="K60" s="98"/>
      <c r="L60" s="98"/>
      <c r="M60" s="98"/>
      <c r="N60" s="98"/>
      <c r="O60" s="102">
        <f t="shared" si="1"/>
        <v>0</v>
      </c>
      <c r="P60" s="98"/>
      <c r="Q60" s="30"/>
    </row>
    <row r="61" spans="1:17" x14ac:dyDescent="0.25">
      <c r="A61" s="31"/>
      <c r="B61" s="30"/>
      <c r="C61" s="98"/>
      <c r="D61" s="98">
        <v>684.39</v>
      </c>
      <c r="E61" s="98"/>
      <c r="F61" s="105">
        <f t="shared" si="0"/>
        <v>684.39</v>
      </c>
      <c r="G61" s="98"/>
      <c r="H61" s="98"/>
      <c r="I61" s="98"/>
      <c r="J61" s="98"/>
      <c r="K61" s="98"/>
      <c r="L61" s="98"/>
      <c r="M61" s="98"/>
      <c r="N61" s="98"/>
      <c r="O61" s="102">
        <f t="shared" si="1"/>
        <v>0</v>
      </c>
      <c r="P61" s="98"/>
      <c r="Q61" s="30"/>
    </row>
    <row r="62" spans="1:17" x14ac:dyDescent="0.25">
      <c r="A62" s="31">
        <v>44226</v>
      </c>
      <c r="B62" s="30"/>
      <c r="C62" s="98"/>
      <c r="D62" s="98"/>
      <c r="E62" s="98"/>
      <c r="F62" s="105">
        <f t="shared" si="0"/>
        <v>0</v>
      </c>
      <c r="G62" s="98">
        <v>41.92</v>
      </c>
      <c r="H62" s="98"/>
      <c r="I62" s="98"/>
      <c r="J62" s="98"/>
      <c r="K62" s="98"/>
      <c r="L62" s="98"/>
      <c r="M62" s="98"/>
      <c r="N62" s="98"/>
      <c r="O62" s="102">
        <f t="shared" si="1"/>
        <v>0</v>
      </c>
      <c r="P62" s="98"/>
      <c r="Q62" s="30"/>
    </row>
    <row r="63" spans="1:17" x14ac:dyDescent="0.25">
      <c r="A63" s="31">
        <v>44227</v>
      </c>
      <c r="B63" s="30"/>
      <c r="C63" s="98"/>
      <c r="D63" s="98">
        <v>8300</v>
      </c>
      <c r="E63" s="98"/>
      <c r="F63" s="105">
        <f t="shared" si="0"/>
        <v>8300</v>
      </c>
      <c r="G63" s="98">
        <v>1576.37</v>
      </c>
      <c r="H63" s="98"/>
      <c r="I63" s="98"/>
      <c r="J63" s="98"/>
      <c r="K63" s="98"/>
      <c r="L63" s="98"/>
      <c r="M63" s="98"/>
      <c r="N63" s="98"/>
      <c r="O63" s="102">
        <f t="shared" si="1"/>
        <v>0</v>
      </c>
      <c r="P63" s="98"/>
      <c r="Q63" s="30"/>
    </row>
    <row r="64" spans="1:17" s="34" customFormat="1" x14ac:dyDescent="0.25">
      <c r="A64" s="49" t="s">
        <v>48</v>
      </c>
      <c r="B64" s="49"/>
      <c r="C64" s="49">
        <f>SUM(C3:C63)</f>
        <v>544657</v>
      </c>
      <c r="D64" s="49">
        <f>SUM(D3:D63)</f>
        <v>161165.28000000003</v>
      </c>
      <c r="E64" s="49">
        <f>SUM(E3:E63)</f>
        <v>7835.27</v>
      </c>
      <c r="F64" s="100">
        <f>SUBTOTAL(9,C64:E64)</f>
        <v>713657.55</v>
      </c>
      <c r="G64" s="49">
        <f>SUM(G3:G63)</f>
        <v>3013.9600000000005</v>
      </c>
      <c r="H64" s="49">
        <f>SUM(H3:H63)</f>
        <v>602202.4</v>
      </c>
      <c r="I64" s="49">
        <f>SUM(I48:I63)</f>
        <v>128632</v>
      </c>
      <c r="J64" s="49">
        <f>SUM(J48:J63)</f>
        <v>0</v>
      </c>
      <c r="K64" s="49">
        <f>SUM(K48:K63)</f>
        <v>129459</v>
      </c>
      <c r="L64" s="49">
        <f>SUM(L3:L63)</f>
        <v>91145</v>
      </c>
      <c r="M64" s="49">
        <f>SUM(M3:M63)</f>
        <v>0</v>
      </c>
      <c r="N64" s="49">
        <f>SUM(N3:N63)</f>
        <v>0</v>
      </c>
      <c r="O64" s="103">
        <f>SUM(H64:N64)</f>
        <v>951438.4</v>
      </c>
      <c r="P64" s="65">
        <f>SUM(P3:P9)</f>
        <v>148518.6</v>
      </c>
      <c r="Q64" s="50"/>
    </row>
    <row r="65" spans="1:17" x14ac:dyDescent="0.25">
      <c r="A65" s="3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1:17" x14ac:dyDescent="0.25">
      <c r="A66" s="3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x14ac:dyDescent="0.25">
      <c r="A67" s="3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2">
        <v>0.19400000000000001</v>
      </c>
      <c r="Q67" s="30"/>
    </row>
  </sheetData>
  <mergeCells count="2">
    <mergeCell ref="B1:C1"/>
    <mergeCell ref="H1:N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56A5-4754-4DA5-BDAE-DC17867EF990}">
  <dimension ref="A1:W51"/>
  <sheetViews>
    <sheetView zoomScaleNormal="100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A51" sqref="A51:XFD51"/>
    </sheetView>
  </sheetViews>
  <sheetFormatPr defaultRowHeight="15" x14ac:dyDescent="0.25"/>
  <cols>
    <col min="1" max="1" width="11" customWidth="1"/>
    <col min="2" max="2" width="15.7109375" customWidth="1"/>
    <col min="3" max="3" width="9.7109375" customWidth="1"/>
    <col min="4" max="4" width="13.7109375" customWidth="1"/>
    <col min="5" max="5" width="16.7109375" customWidth="1"/>
    <col min="6" max="6" width="0" hidden="1" customWidth="1"/>
    <col min="7" max="7" width="12.7109375" customWidth="1"/>
    <col min="8" max="9" width="9.28515625" bestFit="1" customWidth="1"/>
    <col min="11" max="11" width="9.7109375" customWidth="1"/>
    <col min="12" max="12" width="11.7109375" customWidth="1"/>
    <col min="13" max="13" width="9.7109375" customWidth="1"/>
    <col min="15" max="20" width="12.7109375" customWidth="1"/>
    <col min="22" max="22" width="9.5703125" bestFit="1" customWidth="1"/>
    <col min="23" max="23" width="26.5703125" customWidth="1"/>
  </cols>
  <sheetData>
    <row r="1" spans="1:23" ht="80.099999999999994" customHeight="1" x14ac:dyDescent="0.25">
      <c r="A1" s="57"/>
      <c r="B1" s="150" t="s">
        <v>42</v>
      </c>
      <c r="C1" s="150"/>
      <c r="D1" s="129" t="s">
        <v>66</v>
      </c>
      <c r="E1" s="129" t="s">
        <v>43</v>
      </c>
      <c r="F1" s="129" t="s">
        <v>44</v>
      </c>
      <c r="G1" s="129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40"/>
      <c r="U1" s="130"/>
      <c r="V1" s="156" t="s">
        <v>120</v>
      </c>
      <c r="W1" s="156"/>
    </row>
    <row r="2" spans="1:23" ht="35.1" customHeight="1" x14ac:dyDescent="0.25">
      <c r="A2" s="58" t="s">
        <v>1</v>
      </c>
      <c r="B2" s="129" t="s">
        <v>0</v>
      </c>
      <c r="C2" s="129" t="s">
        <v>85</v>
      </c>
      <c r="D2" s="129" t="s">
        <v>85</v>
      </c>
      <c r="E2" s="129" t="s">
        <v>85</v>
      </c>
      <c r="F2" s="129" t="s">
        <v>85</v>
      </c>
      <c r="G2" s="129" t="s">
        <v>85</v>
      </c>
      <c r="H2" s="129" t="s">
        <v>13</v>
      </c>
      <c r="I2" s="129" t="s">
        <v>2</v>
      </c>
      <c r="J2" s="129" t="s">
        <v>10</v>
      </c>
      <c r="K2" s="129" t="s">
        <v>4</v>
      </c>
      <c r="L2" s="129" t="s">
        <v>6</v>
      </c>
      <c r="M2" s="129" t="s">
        <v>7</v>
      </c>
      <c r="N2" s="129" t="s">
        <v>9</v>
      </c>
      <c r="O2" s="129" t="s">
        <v>36</v>
      </c>
      <c r="P2" s="129" t="s">
        <v>40</v>
      </c>
      <c r="Q2" s="129" t="s">
        <v>112</v>
      </c>
      <c r="R2" s="129" t="s">
        <v>174</v>
      </c>
      <c r="S2" s="129" t="s">
        <v>186</v>
      </c>
      <c r="T2" s="129" t="s">
        <v>179</v>
      </c>
      <c r="U2" s="129" t="s">
        <v>192</v>
      </c>
      <c r="V2" s="129"/>
      <c r="W2" s="55"/>
    </row>
    <row r="3" spans="1:23" ht="30" x14ac:dyDescent="0.25">
      <c r="A3" s="2">
        <v>44470</v>
      </c>
      <c r="B3" s="131" t="s">
        <v>16</v>
      </c>
      <c r="C3">
        <v>42755</v>
      </c>
      <c r="D3">
        <v>68.5</v>
      </c>
      <c r="E3">
        <v>3165.61</v>
      </c>
      <c r="G3">
        <v>42.7</v>
      </c>
      <c r="K3">
        <v>146300</v>
      </c>
      <c r="M3">
        <v>68581</v>
      </c>
      <c r="V3">
        <v>38460</v>
      </c>
      <c r="W3" s="133" t="s">
        <v>199</v>
      </c>
    </row>
    <row r="4" spans="1:23" ht="30" x14ac:dyDescent="0.25">
      <c r="B4" s="131"/>
      <c r="D4" s="47">
        <v>3000</v>
      </c>
      <c r="V4">
        <v>69</v>
      </c>
      <c r="W4" s="133" t="s">
        <v>200</v>
      </c>
    </row>
    <row r="5" spans="1:23" ht="30" x14ac:dyDescent="0.25">
      <c r="A5" s="2">
        <v>44471</v>
      </c>
      <c r="B5" s="134"/>
      <c r="C5" s="33"/>
      <c r="D5" s="33">
        <v>99.5</v>
      </c>
      <c r="E5" s="33">
        <v>97.25</v>
      </c>
      <c r="F5" s="33"/>
      <c r="G5" s="33">
        <v>42.69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>
        <v>100000</v>
      </c>
      <c r="W5" s="133" t="s">
        <v>201</v>
      </c>
    </row>
    <row r="6" spans="1:23" x14ac:dyDescent="0.25">
      <c r="A6" s="2">
        <v>44472</v>
      </c>
      <c r="B6" s="134"/>
      <c r="C6" s="33"/>
      <c r="D6" s="33">
        <v>330</v>
      </c>
      <c r="E6" s="33">
        <v>3694.62</v>
      </c>
      <c r="F6" s="33"/>
      <c r="G6" s="33">
        <v>42.68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7300</v>
      </c>
      <c r="W6" s="133" t="s">
        <v>202</v>
      </c>
    </row>
    <row r="7" spans="1:23" x14ac:dyDescent="0.25">
      <c r="A7" s="2">
        <v>44473</v>
      </c>
      <c r="B7" s="134"/>
      <c r="C7" s="33"/>
      <c r="D7" s="33">
        <v>177940.25</v>
      </c>
      <c r="E7" s="33">
        <v>4565.8900000000003</v>
      </c>
      <c r="F7" s="33"/>
      <c r="G7" s="33">
        <v>42.7</v>
      </c>
      <c r="H7" s="33">
        <v>42755</v>
      </c>
      <c r="I7" s="33">
        <v>40000</v>
      </c>
      <c r="J7" s="33"/>
      <c r="K7" s="33"/>
      <c r="L7" s="33"/>
      <c r="M7" s="33"/>
      <c r="N7" s="33"/>
      <c r="O7" s="33"/>
      <c r="P7" s="33"/>
      <c r="Q7" s="33"/>
      <c r="R7" s="33"/>
      <c r="S7" s="33">
        <v>10520.5</v>
      </c>
      <c r="T7" s="33"/>
      <c r="U7" s="33"/>
      <c r="V7" s="33">
        <v>1230.5</v>
      </c>
      <c r="W7" s="133" t="s">
        <v>139</v>
      </c>
    </row>
    <row r="8" spans="1:23" x14ac:dyDescent="0.25">
      <c r="A8" s="2">
        <v>44474</v>
      </c>
      <c r="B8" s="134"/>
      <c r="C8" s="33"/>
      <c r="D8" s="33">
        <v>2999.5</v>
      </c>
      <c r="E8" s="33">
        <v>12414.74</v>
      </c>
      <c r="F8" s="33"/>
      <c r="G8" s="33">
        <v>42.7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>
        <v>500</v>
      </c>
      <c r="W8" s="133" t="s">
        <v>203</v>
      </c>
    </row>
    <row r="9" spans="1:23" ht="30" x14ac:dyDescent="0.25">
      <c r="B9" s="135" t="s">
        <v>144</v>
      </c>
      <c r="C9" s="60">
        <v>3960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>
        <v>2853.54</v>
      </c>
      <c r="W9" s="133" t="s">
        <v>29</v>
      </c>
    </row>
    <row r="10" spans="1:23" ht="30" x14ac:dyDescent="0.25">
      <c r="A10" s="2">
        <v>44475</v>
      </c>
      <c r="B10" s="134"/>
      <c r="C10" s="33"/>
      <c r="D10" s="33">
        <v>9999.5</v>
      </c>
      <c r="E10" s="33">
        <v>4327.62</v>
      </c>
      <c r="F10" s="33"/>
      <c r="G10" s="33">
        <v>42.68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>
        <v>18549.98</v>
      </c>
      <c r="W10" s="133" t="s">
        <v>204</v>
      </c>
    </row>
    <row r="11" spans="1:23" ht="30" x14ac:dyDescent="0.25">
      <c r="A11" s="2">
        <v>44476</v>
      </c>
      <c r="B11" s="134" t="s">
        <v>80</v>
      </c>
      <c r="C11" s="33">
        <v>40320</v>
      </c>
      <c r="D11" s="33">
        <v>1500</v>
      </c>
      <c r="E11" s="33">
        <v>1526.82</v>
      </c>
      <c r="F11" s="33"/>
      <c r="G11" s="33">
        <v>42.69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v>24135</v>
      </c>
      <c r="U11" s="33"/>
      <c r="V11" s="60">
        <v>16864.650000000001</v>
      </c>
      <c r="W11" s="133" t="s">
        <v>205</v>
      </c>
    </row>
    <row r="12" spans="1:23" x14ac:dyDescent="0.25">
      <c r="A12" s="2">
        <v>44477</v>
      </c>
      <c r="B12" s="134" t="s">
        <v>15</v>
      </c>
      <c r="C12" s="33">
        <v>83884.800000000003</v>
      </c>
      <c r="D12" s="33">
        <v>5110.5</v>
      </c>
      <c r="E12" s="33">
        <v>131.04</v>
      </c>
      <c r="F12" s="33"/>
      <c r="G12" s="33">
        <v>42.7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>
        <v>36567.58</v>
      </c>
      <c r="W12" t="s">
        <v>23</v>
      </c>
    </row>
    <row r="13" spans="1:23" ht="45" x14ac:dyDescent="0.25">
      <c r="B13" s="134"/>
      <c r="C13" s="33"/>
      <c r="D13" s="60">
        <v>1000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716</v>
      </c>
      <c r="W13" s="132" t="s">
        <v>208</v>
      </c>
    </row>
    <row r="14" spans="1:23" x14ac:dyDescent="0.25">
      <c r="A14" s="2">
        <v>44478</v>
      </c>
      <c r="B14" s="134"/>
      <c r="C14" s="33"/>
      <c r="D14" s="33">
        <v>99.5</v>
      </c>
      <c r="E14" s="33"/>
      <c r="F14" s="33"/>
      <c r="G14" s="33">
        <v>42.69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>
        <v>670</v>
      </c>
      <c r="W14" s="133" t="s">
        <v>168</v>
      </c>
    </row>
    <row r="15" spans="1:23" ht="30" x14ac:dyDescent="0.25">
      <c r="A15" s="2">
        <v>44479</v>
      </c>
      <c r="B15" s="134"/>
      <c r="C15" s="33"/>
      <c r="D15" s="33">
        <v>311</v>
      </c>
      <c r="E15" s="33"/>
      <c r="F15" s="33"/>
      <c r="G15" s="33">
        <v>42.69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>
        <v>750</v>
      </c>
      <c r="W15" s="133" t="s">
        <v>209</v>
      </c>
    </row>
    <row r="16" spans="1:23" ht="30" x14ac:dyDescent="0.25">
      <c r="A16" s="2">
        <v>44480</v>
      </c>
      <c r="B16" s="134"/>
      <c r="C16" s="33"/>
      <c r="D16" s="33">
        <v>22745</v>
      </c>
      <c r="E16" s="33">
        <v>1286.6099999999999</v>
      </c>
      <c r="F16" s="33"/>
      <c r="G16" s="33">
        <v>42.69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>
        <v>600</v>
      </c>
      <c r="W16" s="133" t="s">
        <v>210</v>
      </c>
    </row>
    <row r="17" spans="1:23" ht="45" x14ac:dyDescent="0.25">
      <c r="A17" s="2">
        <v>44481</v>
      </c>
      <c r="B17" s="134" t="s">
        <v>217</v>
      </c>
      <c r="C17" s="33">
        <v>5000</v>
      </c>
      <c r="D17" s="33">
        <v>790.59</v>
      </c>
      <c r="E17" s="33">
        <v>1653.24</v>
      </c>
      <c r="F17" s="33"/>
      <c r="G17" s="33">
        <v>42.69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>
        <v>20612.36</v>
      </c>
      <c r="W17" s="133" t="s">
        <v>211</v>
      </c>
    </row>
    <row r="18" spans="1:23" ht="30" x14ac:dyDescent="0.25">
      <c r="B18" s="134" t="s">
        <v>19</v>
      </c>
      <c r="C18" s="33">
        <v>20000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>
        <v>20450</v>
      </c>
      <c r="W18" s="131" t="s">
        <v>212</v>
      </c>
    </row>
    <row r="19" spans="1:23" ht="45" x14ac:dyDescent="0.25">
      <c r="A19" s="2">
        <v>44482</v>
      </c>
      <c r="B19" s="134" t="s">
        <v>216</v>
      </c>
      <c r="C19" s="33">
        <v>10000</v>
      </c>
      <c r="D19" s="33">
        <v>40406</v>
      </c>
      <c r="E19" s="33">
        <v>6407.67</v>
      </c>
      <c r="F19" s="33"/>
      <c r="G19" s="33">
        <v>42.7</v>
      </c>
      <c r="H19" s="33"/>
      <c r="I19" s="33"/>
      <c r="J19" s="33"/>
      <c r="K19" s="33">
        <v>86125</v>
      </c>
      <c r="L19" s="33">
        <v>40320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131"/>
    </row>
    <row r="20" spans="1:23" s="55" customFormat="1" x14ac:dyDescent="0.25">
      <c r="A20" s="2"/>
      <c r="B20" s="134"/>
      <c r="C20" s="33"/>
      <c r="D20" s="60">
        <v>500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132"/>
    </row>
    <row r="21" spans="1:23" x14ac:dyDescent="0.25">
      <c r="A21" s="2">
        <v>44483</v>
      </c>
      <c r="B21" s="134"/>
      <c r="C21" s="33"/>
      <c r="D21" s="33">
        <v>2224</v>
      </c>
      <c r="E21" s="33">
        <v>2673.32</v>
      </c>
      <c r="F21" s="33"/>
      <c r="G21" s="33">
        <v>42.69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131"/>
    </row>
    <row r="22" spans="1:23" x14ac:dyDescent="0.25">
      <c r="A22" s="2">
        <v>44484</v>
      </c>
      <c r="B22" s="134"/>
      <c r="C22" s="33"/>
      <c r="D22" s="33">
        <v>30699.5</v>
      </c>
      <c r="E22" s="33"/>
      <c r="F22" s="33"/>
      <c r="G22" s="33">
        <v>42.68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131"/>
    </row>
    <row r="23" spans="1:23" x14ac:dyDescent="0.25">
      <c r="A23" s="2">
        <v>44485</v>
      </c>
      <c r="B23" s="134"/>
      <c r="C23" s="33"/>
      <c r="D23" s="33">
        <v>428</v>
      </c>
      <c r="E23" s="33"/>
      <c r="F23" s="33"/>
      <c r="G23" s="33">
        <v>42.7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3" x14ac:dyDescent="0.25">
      <c r="A24" s="2">
        <v>44486</v>
      </c>
      <c r="B24" s="134"/>
      <c r="C24" s="33"/>
      <c r="D24" s="33">
        <v>499.5</v>
      </c>
      <c r="E24" s="33">
        <v>5190.17</v>
      </c>
      <c r="F24" s="33"/>
      <c r="G24" s="33">
        <v>42.69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3" x14ac:dyDescent="0.25">
      <c r="A25" s="2">
        <v>44487</v>
      </c>
      <c r="B25" s="33"/>
      <c r="C25" s="33"/>
      <c r="D25" s="33">
        <v>301</v>
      </c>
      <c r="E25" s="33">
        <v>1304.31</v>
      </c>
      <c r="F25" s="33"/>
      <c r="G25" s="33">
        <v>42.7</v>
      </c>
      <c r="H25" s="33">
        <v>32480</v>
      </c>
      <c r="I25" s="33"/>
      <c r="J25" s="33">
        <v>7000</v>
      </c>
      <c r="K25" s="33"/>
      <c r="L25" s="33"/>
      <c r="M25" s="33"/>
      <c r="N25" s="33"/>
      <c r="O25" s="33"/>
      <c r="P25" s="33"/>
      <c r="Q25" s="33"/>
      <c r="R25" s="33"/>
      <c r="S25" s="33"/>
      <c r="T25" s="33">
        <v>30000</v>
      </c>
      <c r="U25" s="33"/>
      <c r="V25" s="33"/>
    </row>
    <row r="26" spans="1:23" x14ac:dyDescent="0.25">
      <c r="B26" s="33"/>
      <c r="C26" s="33"/>
      <c r="D26" s="60">
        <v>5310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3" x14ac:dyDescent="0.25">
      <c r="A27" s="2">
        <v>44488</v>
      </c>
      <c r="B27" s="33"/>
      <c r="C27" s="33"/>
      <c r="D27" s="33"/>
      <c r="E27" s="33">
        <v>11085.86</v>
      </c>
      <c r="F27" s="33"/>
      <c r="G27" s="33">
        <v>42.68</v>
      </c>
      <c r="H27" s="33"/>
      <c r="I27" s="33">
        <v>4000</v>
      </c>
      <c r="J27" s="33">
        <v>26900</v>
      </c>
      <c r="K27" s="33"/>
      <c r="L27" s="33"/>
      <c r="M27" s="33">
        <v>17416.18</v>
      </c>
      <c r="N27" s="33"/>
      <c r="O27" s="33"/>
      <c r="P27" s="33"/>
      <c r="Q27" s="33"/>
      <c r="R27" s="33"/>
      <c r="S27" s="33"/>
      <c r="T27" s="33"/>
      <c r="U27" s="33"/>
      <c r="V27" s="33"/>
    </row>
    <row r="28" spans="1:23" x14ac:dyDescent="0.25">
      <c r="B28" s="33"/>
      <c r="C28" s="33"/>
      <c r="D28" s="33"/>
      <c r="E28" s="33"/>
      <c r="F28" s="33"/>
      <c r="G28" s="33"/>
      <c r="H28" s="33"/>
      <c r="I28" s="33">
        <v>3560.2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3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3" x14ac:dyDescent="0.25">
      <c r="A30" s="2">
        <v>44489</v>
      </c>
      <c r="B30" s="33" t="s">
        <v>12</v>
      </c>
      <c r="C30" s="33">
        <v>2796</v>
      </c>
      <c r="D30" s="60">
        <v>300</v>
      </c>
      <c r="E30" s="33"/>
      <c r="F30" s="33"/>
      <c r="G30" s="33">
        <v>42.69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3" x14ac:dyDescent="0.25">
      <c r="B31" s="33" t="s">
        <v>20</v>
      </c>
      <c r="C31" s="33">
        <v>20000</v>
      </c>
      <c r="D31" s="33">
        <v>4.5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3" x14ac:dyDescent="0.25">
      <c r="A32" s="2">
        <v>44490</v>
      </c>
      <c r="B32" s="33"/>
      <c r="C32" s="33"/>
      <c r="D32" s="33">
        <v>6099.5</v>
      </c>
      <c r="E32" s="33">
        <v>1483.06</v>
      </c>
      <c r="F32" s="33"/>
      <c r="G32" s="33">
        <v>42.7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s="55" customFormat="1" x14ac:dyDescent="0.25">
      <c r="A33" s="2"/>
      <c r="B33" s="33"/>
      <c r="C33" s="33"/>
      <c r="D33" s="60">
        <v>3000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x14ac:dyDescent="0.25">
      <c r="A34" s="2">
        <v>44491</v>
      </c>
      <c r="B34" s="33"/>
      <c r="C34" s="33"/>
      <c r="D34" s="33">
        <v>4085.5</v>
      </c>
      <c r="E34" s="33">
        <v>1187.6500000000001</v>
      </c>
      <c r="F34" s="33"/>
      <c r="G34" s="33">
        <v>42.7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s="55" customFormat="1" x14ac:dyDescent="0.25">
      <c r="A35" s="2"/>
      <c r="B35" s="33"/>
      <c r="C35" s="33"/>
      <c r="D35" s="60">
        <v>300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60" x14ac:dyDescent="0.25">
      <c r="A36" s="2">
        <v>44492</v>
      </c>
      <c r="B36" s="134" t="s">
        <v>206</v>
      </c>
      <c r="C36" s="33">
        <v>5000</v>
      </c>
      <c r="D36" s="33"/>
      <c r="E36" s="33"/>
      <c r="F36" s="33"/>
      <c r="G36" s="33">
        <v>42.67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45" x14ac:dyDescent="0.25">
      <c r="B37" s="134" t="s">
        <v>214</v>
      </c>
      <c r="C37" s="33">
        <v>3000</v>
      </c>
      <c r="D37" s="60">
        <v>100</v>
      </c>
      <c r="E37" s="33">
        <v>510.56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2" x14ac:dyDescent="0.25">
      <c r="B38" s="134"/>
      <c r="C38" s="33"/>
      <c r="D38" s="33">
        <v>10498.5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2" x14ac:dyDescent="0.25">
      <c r="A39" s="2">
        <v>44493</v>
      </c>
      <c r="B39" s="134"/>
      <c r="C39" s="33"/>
      <c r="D39" s="33">
        <v>500.5</v>
      </c>
      <c r="E39" s="33">
        <v>1100.5</v>
      </c>
      <c r="F39" s="33"/>
      <c r="G39" s="33">
        <v>42.7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30" x14ac:dyDescent="0.25">
      <c r="A40" s="2">
        <v>44494</v>
      </c>
      <c r="B40" s="134" t="s">
        <v>207</v>
      </c>
      <c r="C40" s="33">
        <v>10000</v>
      </c>
      <c r="D40" s="33">
        <v>6529.5</v>
      </c>
      <c r="E40" s="33">
        <v>1167</v>
      </c>
      <c r="F40" s="33"/>
      <c r="G40" s="33">
        <v>42.7</v>
      </c>
      <c r="H40" s="33"/>
      <c r="I40" s="33"/>
      <c r="J40" s="33"/>
      <c r="K40" s="33">
        <v>21750</v>
      </c>
      <c r="L40" s="33"/>
      <c r="M40" s="33">
        <v>68581</v>
      </c>
      <c r="N40" s="33"/>
      <c r="O40" s="33"/>
      <c r="P40" s="33"/>
      <c r="Q40" s="33"/>
      <c r="R40" s="33"/>
      <c r="S40" s="33"/>
      <c r="T40" s="33"/>
      <c r="U40" s="33"/>
      <c r="V40" s="33"/>
    </row>
    <row r="41" spans="1:22" x14ac:dyDescent="0.25">
      <c r="B41" s="134"/>
      <c r="C41" s="33"/>
      <c r="D41" s="60">
        <v>300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x14ac:dyDescent="0.25">
      <c r="A42" s="2">
        <v>44495</v>
      </c>
      <c r="B42" s="33" t="s">
        <v>185</v>
      </c>
      <c r="C42" s="33">
        <v>20311</v>
      </c>
      <c r="D42" s="33">
        <v>2598.5</v>
      </c>
      <c r="E42" s="33">
        <v>748.82</v>
      </c>
      <c r="F42" s="33"/>
      <c r="G42" s="33">
        <v>42.69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5">
      <c r="B43" s="33"/>
      <c r="C43" s="33"/>
      <c r="D43" s="60">
        <v>100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x14ac:dyDescent="0.25">
      <c r="A44" s="2">
        <v>44496</v>
      </c>
      <c r="B44" s="33"/>
      <c r="C44" s="33"/>
      <c r="D44" s="33">
        <v>2500</v>
      </c>
      <c r="E44" s="33">
        <v>1170</v>
      </c>
      <c r="F44" s="33"/>
      <c r="G44" s="33">
        <v>42.68</v>
      </c>
      <c r="H44" s="33"/>
      <c r="I44" s="33"/>
      <c r="J44" s="33">
        <v>13546.5</v>
      </c>
      <c r="K44" s="33"/>
      <c r="L44" s="33"/>
      <c r="M44" s="33"/>
      <c r="N44" s="33">
        <v>20495.7</v>
      </c>
      <c r="O44" s="33"/>
      <c r="P44" s="33"/>
      <c r="Q44" s="33"/>
      <c r="R44" s="33"/>
      <c r="S44" s="33"/>
      <c r="T44" s="33"/>
      <c r="U44" s="33"/>
      <c r="V44" s="33"/>
    </row>
    <row r="45" spans="1:22" x14ac:dyDescent="0.25">
      <c r="A45" s="2">
        <v>44497</v>
      </c>
      <c r="B45" s="33"/>
      <c r="C45" s="33"/>
      <c r="D45" s="60">
        <v>400</v>
      </c>
      <c r="E45" s="33">
        <v>1023.75</v>
      </c>
      <c r="F45" s="33"/>
      <c r="G45" s="33">
        <v>42.7</v>
      </c>
      <c r="H45" s="33"/>
      <c r="I45" s="33">
        <v>6900</v>
      </c>
      <c r="J45" s="33">
        <v>7000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1:22" x14ac:dyDescent="0.25">
      <c r="B46" s="33"/>
      <c r="C46" s="33"/>
      <c r="D46" s="33">
        <v>106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30" x14ac:dyDescent="0.25">
      <c r="A47" s="2">
        <v>44498</v>
      </c>
      <c r="B47" s="134" t="s">
        <v>215</v>
      </c>
      <c r="C47" s="33">
        <v>25000</v>
      </c>
      <c r="D47" s="33">
        <v>1744.5</v>
      </c>
      <c r="E47" s="33"/>
      <c r="F47" s="33"/>
      <c r="G47" s="33">
        <v>42.69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x14ac:dyDescent="0.25">
      <c r="B48" s="33"/>
      <c r="C48" s="33"/>
      <c r="D48" s="60">
        <v>404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22" x14ac:dyDescent="0.25">
      <c r="A49" s="2">
        <v>44499</v>
      </c>
      <c r="B49" s="33"/>
      <c r="C49" s="33"/>
      <c r="D49" s="33">
        <v>200.5</v>
      </c>
      <c r="E49" s="33"/>
      <c r="F49" s="33"/>
      <c r="G49" s="33">
        <v>42.7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1:22" x14ac:dyDescent="0.25">
      <c r="A50" s="2">
        <v>44500</v>
      </c>
      <c r="B50" s="33"/>
      <c r="C50" s="33"/>
      <c r="D50" s="33"/>
      <c r="E50" s="33"/>
      <c r="F50" s="33"/>
      <c r="G50" s="33">
        <v>42.69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1:22" s="34" customFormat="1" x14ac:dyDescent="0.25">
      <c r="A51" s="51" t="s">
        <v>48</v>
      </c>
      <c r="B51" s="49"/>
      <c r="C51" s="49">
        <f t="shared" ref="C51:V51" si="0">SUM(C3:C50)</f>
        <v>292026.8</v>
      </c>
      <c r="D51" s="49">
        <f t="shared" si="0"/>
        <v>346133.33999999997</v>
      </c>
      <c r="E51" s="49">
        <f t="shared" si="0"/>
        <v>67916.11</v>
      </c>
      <c r="F51" s="49">
        <f t="shared" si="0"/>
        <v>0</v>
      </c>
      <c r="G51" s="49">
        <f t="shared" si="0"/>
        <v>1323.4500000000003</v>
      </c>
      <c r="H51" s="49">
        <f t="shared" si="0"/>
        <v>75235</v>
      </c>
      <c r="I51" s="49">
        <f t="shared" si="0"/>
        <v>54460.2</v>
      </c>
      <c r="J51" s="49">
        <f t="shared" si="0"/>
        <v>54446.5</v>
      </c>
      <c r="K51" s="49">
        <f t="shared" si="0"/>
        <v>254175</v>
      </c>
      <c r="L51" s="49">
        <f t="shared" si="0"/>
        <v>40320</v>
      </c>
      <c r="M51" s="49">
        <f t="shared" si="0"/>
        <v>154578.18</v>
      </c>
      <c r="N51" s="100">
        <f t="shared" si="0"/>
        <v>20495.7</v>
      </c>
      <c r="O51" s="100">
        <f t="shared" si="0"/>
        <v>0</v>
      </c>
      <c r="P51" s="100">
        <f t="shared" si="0"/>
        <v>0</v>
      </c>
      <c r="Q51" s="49">
        <f t="shared" si="0"/>
        <v>0</v>
      </c>
      <c r="R51" s="49">
        <f t="shared" si="0"/>
        <v>0</v>
      </c>
      <c r="S51" s="49">
        <f t="shared" si="0"/>
        <v>10520.5</v>
      </c>
      <c r="T51" s="49">
        <f t="shared" si="0"/>
        <v>54135</v>
      </c>
      <c r="U51" s="49">
        <f t="shared" si="0"/>
        <v>0</v>
      </c>
      <c r="V51" s="49">
        <f t="shared" si="0"/>
        <v>266193.61</v>
      </c>
    </row>
  </sheetData>
  <mergeCells count="3">
    <mergeCell ref="B1:C1"/>
    <mergeCell ref="H1:S1"/>
    <mergeCell ref="V1:W1"/>
  </mergeCell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FB4-E644-41BF-A3CE-1DB676547F63}">
  <dimension ref="A1:W45"/>
  <sheetViews>
    <sheetView workbookViewId="0">
      <pane ySplit="2" topLeftCell="A43" activePane="bottomLeft" state="frozen"/>
      <selection pane="bottomLeft" activeCell="G47" sqref="G47"/>
    </sheetView>
  </sheetViews>
  <sheetFormatPr defaultRowHeight="15" x14ac:dyDescent="0.25"/>
  <cols>
    <col min="1" max="1" width="10.140625" bestFit="1" customWidth="1"/>
    <col min="2" max="2" width="11.7109375" customWidth="1"/>
    <col min="3" max="3" width="11.28515625" customWidth="1"/>
    <col min="4" max="4" width="11" customWidth="1"/>
    <col min="5" max="5" width="10.5703125" customWidth="1"/>
    <col min="8" max="9" width="11" customWidth="1"/>
    <col min="11" max="12" width="10" customWidth="1"/>
    <col min="22" max="22" width="11.5703125" customWidth="1"/>
    <col min="23" max="23" width="32.85546875" customWidth="1"/>
  </cols>
  <sheetData>
    <row r="1" spans="1:23" ht="135" x14ac:dyDescent="0.25">
      <c r="A1" s="57"/>
      <c r="B1" s="150" t="s">
        <v>42</v>
      </c>
      <c r="C1" s="150"/>
      <c r="D1" s="137" t="s">
        <v>66</v>
      </c>
      <c r="E1" s="137" t="s">
        <v>43</v>
      </c>
      <c r="F1" s="137" t="s">
        <v>44</v>
      </c>
      <c r="G1" s="137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40"/>
      <c r="U1" s="138"/>
      <c r="V1" s="156" t="s">
        <v>120</v>
      </c>
      <c r="W1" s="156"/>
    </row>
    <row r="2" spans="1:23" ht="75" x14ac:dyDescent="0.25">
      <c r="A2" s="58" t="s">
        <v>1</v>
      </c>
      <c r="B2" s="137" t="s">
        <v>0</v>
      </c>
      <c r="C2" s="137" t="s">
        <v>85</v>
      </c>
      <c r="D2" s="137" t="s">
        <v>85</v>
      </c>
      <c r="E2" s="137" t="s">
        <v>85</v>
      </c>
      <c r="F2" s="137" t="s">
        <v>85</v>
      </c>
      <c r="G2" s="137" t="s">
        <v>85</v>
      </c>
      <c r="H2" s="137" t="s">
        <v>13</v>
      </c>
      <c r="I2" s="137" t="s">
        <v>2</v>
      </c>
      <c r="J2" s="137" t="s">
        <v>10</v>
      </c>
      <c r="K2" s="137" t="s">
        <v>4</v>
      </c>
      <c r="L2" s="137" t="s">
        <v>6</v>
      </c>
      <c r="M2" s="137" t="s">
        <v>7</v>
      </c>
      <c r="N2" s="137" t="s">
        <v>9</v>
      </c>
      <c r="O2" s="137" t="s">
        <v>36</v>
      </c>
      <c r="P2" s="137" t="s">
        <v>40</v>
      </c>
      <c r="Q2" s="137" t="s">
        <v>112</v>
      </c>
      <c r="R2" s="137" t="s">
        <v>174</v>
      </c>
      <c r="S2" s="137" t="s">
        <v>186</v>
      </c>
      <c r="T2" s="137" t="s">
        <v>179</v>
      </c>
      <c r="U2" s="137" t="s">
        <v>192</v>
      </c>
      <c r="V2" s="137"/>
      <c r="W2" s="55"/>
    </row>
    <row r="3" spans="1:23" ht="30" x14ac:dyDescent="0.25">
      <c r="A3" s="143">
        <v>44501</v>
      </c>
      <c r="B3" s="141"/>
      <c r="C3" s="141"/>
      <c r="D3" s="144">
        <v>4400</v>
      </c>
      <c r="E3" s="141">
        <v>3515.85</v>
      </c>
      <c r="F3" s="141"/>
      <c r="G3" s="141">
        <v>23.94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>
        <v>30000</v>
      </c>
      <c r="W3" s="142" t="s">
        <v>199</v>
      </c>
    </row>
    <row r="4" spans="1:23" ht="30" x14ac:dyDescent="0.25">
      <c r="A4" s="141"/>
      <c r="B4" s="141"/>
      <c r="C4" s="141"/>
      <c r="D4" s="141">
        <v>104868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>
        <v>94.7</v>
      </c>
      <c r="W4" s="142" t="s">
        <v>200</v>
      </c>
    </row>
    <row r="5" spans="1:23" ht="30" x14ac:dyDescent="0.25">
      <c r="A5" s="143">
        <v>44502</v>
      </c>
      <c r="B5" s="141"/>
      <c r="C5" s="141"/>
      <c r="D5" s="141">
        <v>5799.5</v>
      </c>
      <c r="E5" s="141">
        <v>877.37</v>
      </c>
      <c r="F5" s="141"/>
      <c r="G5" s="141">
        <v>23.95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 t="s">
        <v>201</v>
      </c>
    </row>
    <row r="6" spans="1:23" x14ac:dyDescent="0.25">
      <c r="A6" s="143">
        <v>44503</v>
      </c>
      <c r="B6" s="141"/>
      <c r="C6" s="141"/>
      <c r="D6" s="144">
        <v>3000</v>
      </c>
      <c r="E6" s="141">
        <v>1638.91</v>
      </c>
      <c r="F6" s="141"/>
      <c r="G6" s="141">
        <v>23.95</v>
      </c>
      <c r="H6" s="141"/>
      <c r="I6" s="141"/>
      <c r="J6" s="141"/>
      <c r="K6" s="141"/>
      <c r="L6" s="141">
        <v>123199</v>
      </c>
      <c r="M6" s="141"/>
      <c r="N6" s="141"/>
      <c r="O6" s="141"/>
      <c r="P6" s="141"/>
      <c r="Q6" s="141"/>
      <c r="R6" s="141"/>
      <c r="S6" s="141"/>
      <c r="T6" s="141"/>
      <c r="U6" s="141"/>
      <c r="V6" s="141">
        <v>7500</v>
      </c>
      <c r="W6" s="142" t="s">
        <v>202</v>
      </c>
    </row>
    <row r="7" spans="1:23" x14ac:dyDescent="0.25">
      <c r="A7" s="141"/>
      <c r="B7" s="141"/>
      <c r="C7" s="141"/>
      <c r="D7" s="141">
        <v>92146.5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2" t="s">
        <v>139</v>
      </c>
    </row>
    <row r="8" spans="1:23" ht="45" x14ac:dyDescent="0.25">
      <c r="A8" s="143">
        <v>44504</v>
      </c>
      <c r="B8" s="145" t="s">
        <v>144</v>
      </c>
      <c r="C8" s="144">
        <v>6230</v>
      </c>
      <c r="D8" s="141"/>
      <c r="E8" s="141"/>
      <c r="F8" s="141"/>
      <c r="G8" s="141">
        <v>23.94</v>
      </c>
      <c r="H8" s="141"/>
      <c r="I8" s="141">
        <v>1017.2</v>
      </c>
      <c r="J8" s="141"/>
      <c r="K8" s="141">
        <v>91350</v>
      </c>
      <c r="L8" s="141">
        <v>22590</v>
      </c>
      <c r="M8" s="141"/>
      <c r="N8" s="141"/>
      <c r="O8" s="141"/>
      <c r="P8" s="141"/>
      <c r="Q8" s="141"/>
      <c r="R8" s="141"/>
      <c r="S8" s="141"/>
      <c r="T8" s="141"/>
      <c r="U8" s="141"/>
      <c r="V8" s="141">
        <v>3692</v>
      </c>
      <c r="W8" s="142" t="s">
        <v>224</v>
      </c>
    </row>
    <row r="9" spans="1:23" ht="30" x14ac:dyDescent="0.25">
      <c r="A9" s="141"/>
      <c r="B9" s="142" t="s">
        <v>15</v>
      </c>
      <c r="C9" s="141">
        <v>81498.399999999994</v>
      </c>
      <c r="D9" s="141">
        <v>625</v>
      </c>
      <c r="E9" s="141">
        <v>2867.65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>
        <v>1330</v>
      </c>
      <c r="W9" s="142" t="s">
        <v>29</v>
      </c>
    </row>
    <row r="10" spans="1:23" ht="30" x14ac:dyDescent="0.25">
      <c r="A10" s="143">
        <v>44505</v>
      </c>
      <c r="B10" s="142"/>
      <c r="C10" s="141"/>
      <c r="D10" s="141">
        <v>1</v>
      </c>
      <c r="E10" s="141"/>
      <c r="F10" s="141"/>
      <c r="G10" s="141">
        <v>23.94</v>
      </c>
      <c r="H10" s="141"/>
      <c r="I10" s="141"/>
      <c r="J10" s="141"/>
      <c r="K10" s="141">
        <v>41902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>
        <v>19500.009999999998</v>
      </c>
      <c r="W10" s="142" t="s">
        <v>204</v>
      </c>
    </row>
    <row r="11" spans="1:23" ht="30" x14ac:dyDescent="0.25">
      <c r="A11" s="143">
        <v>44506</v>
      </c>
      <c r="B11" s="142"/>
      <c r="C11" s="141"/>
      <c r="D11" s="141">
        <v>9.5</v>
      </c>
      <c r="E11" s="141">
        <v>3063.37</v>
      </c>
      <c r="F11" s="141"/>
      <c r="G11" s="141">
        <v>23.95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>
        <v>18886.54</v>
      </c>
      <c r="W11" s="142" t="s">
        <v>205</v>
      </c>
    </row>
    <row r="12" spans="1:23" x14ac:dyDescent="0.25">
      <c r="A12" s="143">
        <v>44507</v>
      </c>
      <c r="B12" s="142"/>
      <c r="C12" s="141"/>
      <c r="D12" s="141"/>
      <c r="E12" s="141">
        <v>321.43</v>
      </c>
      <c r="F12" s="141"/>
      <c r="G12" s="141">
        <v>23.95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 t="s">
        <v>23</v>
      </c>
    </row>
    <row r="13" spans="1:23" ht="30" x14ac:dyDescent="0.25">
      <c r="A13" s="143">
        <v>44508</v>
      </c>
      <c r="B13" s="142"/>
      <c r="C13" s="141"/>
      <c r="D13" s="141">
        <v>10.5</v>
      </c>
      <c r="E13" s="141"/>
      <c r="F13" s="141"/>
      <c r="G13" s="141">
        <v>23.94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>
        <v>716</v>
      </c>
      <c r="W13" s="142" t="s">
        <v>208</v>
      </c>
    </row>
    <row r="14" spans="1:23" x14ac:dyDescent="0.25">
      <c r="A14" s="141"/>
      <c r="B14" s="142"/>
      <c r="C14" s="141"/>
      <c r="D14" s="144">
        <v>200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2" t="s">
        <v>168</v>
      </c>
    </row>
    <row r="15" spans="1:23" ht="30" x14ac:dyDescent="0.25">
      <c r="A15" s="143">
        <v>44509</v>
      </c>
      <c r="B15" s="142" t="s">
        <v>227</v>
      </c>
      <c r="C15" s="141">
        <v>34090</v>
      </c>
      <c r="D15" s="141">
        <v>30099.5</v>
      </c>
      <c r="E15" s="141"/>
      <c r="F15" s="141"/>
      <c r="G15" s="141">
        <v>23.94</v>
      </c>
      <c r="H15" s="141">
        <v>62130</v>
      </c>
      <c r="I15" s="141">
        <v>9580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2" t="s">
        <v>209</v>
      </c>
    </row>
    <row r="16" spans="1:23" ht="30" x14ac:dyDescent="0.25">
      <c r="A16" s="141"/>
      <c r="B16" s="142" t="s">
        <v>183</v>
      </c>
      <c r="C16" s="141">
        <v>10000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>
        <v>600</v>
      </c>
      <c r="W16" s="142" t="s">
        <v>210</v>
      </c>
    </row>
    <row r="17" spans="1:23" ht="30" x14ac:dyDescent="0.25">
      <c r="A17" s="143">
        <v>44510</v>
      </c>
      <c r="B17" s="142"/>
      <c r="C17" s="141"/>
      <c r="D17" s="141">
        <v>501</v>
      </c>
      <c r="E17" s="141">
        <v>194.5</v>
      </c>
      <c r="F17" s="141"/>
      <c r="G17" s="141">
        <v>23.95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>
        <v>19500.009999999998</v>
      </c>
      <c r="W17" s="142" t="s">
        <v>211</v>
      </c>
    </row>
    <row r="18" spans="1:23" ht="30" x14ac:dyDescent="0.25">
      <c r="A18" s="143">
        <v>44511</v>
      </c>
      <c r="B18" s="141"/>
      <c r="C18" s="141"/>
      <c r="D18" s="144">
        <v>16950</v>
      </c>
      <c r="E18" s="141"/>
      <c r="F18" s="141"/>
      <c r="G18" s="141">
        <v>23.95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>
        <v>24605.24</v>
      </c>
      <c r="W18" s="142" t="s">
        <v>223</v>
      </c>
    </row>
    <row r="19" spans="1:23" x14ac:dyDescent="0.25">
      <c r="D19" s="141">
        <v>30099.5</v>
      </c>
    </row>
    <row r="20" spans="1:23" x14ac:dyDescent="0.25">
      <c r="A20" s="2">
        <v>44512</v>
      </c>
      <c r="D20" s="141">
        <v>1020.72</v>
      </c>
      <c r="E20">
        <v>778</v>
      </c>
      <c r="G20" s="141">
        <v>23.94</v>
      </c>
      <c r="I20">
        <v>9935.1</v>
      </c>
    </row>
    <row r="21" spans="1:23" x14ac:dyDescent="0.25">
      <c r="A21" s="2">
        <v>44513</v>
      </c>
      <c r="D21" s="141">
        <v>834</v>
      </c>
      <c r="E21">
        <v>583.5</v>
      </c>
      <c r="G21" s="141">
        <v>23.95</v>
      </c>
    </row>
    <row r="22" spans="1:23" x14ac:dyDescent="0.25">
      <c r="A22" s="2">
        <v>44514</v>
      </c>
      <c r="D22" s="141">
        <v>224</v>
      </c>
      <c r="E22">
        <v>1771.05</v>
      </c>
      <c r="G22" s="141">
        <v>23.94</v>
      </c>
    </row>
    <row r="23" spans="1:23" x14ac:dyDescent="0.25">
      <c r="A23" s="2">
        <v>44515</v>
      </c>
      <c r="B23" t="s">
        <v>80</v>
      </c>
      <c r="C23">
        <v>10070</v>
      </c>
      <c r="D23" s="144">
        <v>4130</v>
      </c>
      <c r="E23">
        <v>4309.5</v>
      </c>
      <c r="G23" s="141">
        <v>23.95</v>
      </c>
      <c r="I23">
        <v>100000</v>
      </c>
    </row>
    <row r="24" spans="1:23" x14ac:dyDescent="0.25">
      <c r="D24" s="141">
        <v>3237.5</v>
      </c>
    </row>
    <row r="25" spans="1:23" x14ac:dyDescent="0.25">
      <c r="A25" s="2">
        <v>44516</v>
      </c>
      <c r="D25" s="141">
        <v>5009</v>
      </c>
      <c r="E25">
        <v>549.46</v>
      </c>
      <c r="G25" s="141">
        <v>23.94</v>
      </c>
    </row>
    <row r="26" spans="1:23" ht="75" x14ac:dyDescent="0.25">
      <c r="A26" s="2">
        <v>44517</v>
      </c>
      <c r="B26" s="139" t="s">
        <v>160</v>
      </c>
      <c r="C26">
        <v>26020</v>
      </c>
      <c r="D26" s="141">
        <v>2180.9499999999998</v>
      </c>
      <c r="E26">
        <v>1488.75</v>
      </c>
      <c r="G26" s="141">
        <v>23.95</v>
      </c>
    </row>
    <row r="27" spans="1:23" ht="60" x14ac:dyDescent="0.25">
      <c r="B27" s="139" t="s">
        <v>218</v>
      </c>
      <c r="C27">
        <v>2641000</v>
      </c>
    </row>
    <row r="28" spans="1:23" ht="30" x14ac:dyDescent="0.25">
      <c r="A28" s="2">
        <v>44518</v>
      </c>
      <c r="B28" s="48" t="s">
        <v>219</v>
      </c>
      <c r="C28" s="47">
        <v>1000</v>
      </c>
      <c r="D28" s="144">
        <v>500</v>
      </c>
      <c r="G28" s="141">
        <v>23.94</v>
      </c>
    </row>
    <row r="29" spans="1:23" ht="45" x14ac:dyDescent="0.25">
      <c r="B29" s="139" t="s">
        <v>220</v>
      </c>
      <c r="C29">
        <v>2400</v>
      </c>
      <c r="D29" s="141">
        <v>3310.5</v>
      </c>
      <c r="E29">
        <v>1838.02</v>
      </c>
    </row>
    <row r="30" spans="1:23" x14ac:dyDescent="0.25">
      <c r="A30" s="2">
        <v>44519</v>
      </c>
      <c r="B30" s="139"/>
      <c r="D30" s="141">
        <v>109</v>
      </c>
      <c r="E30">
        <v>8802.1</v>
      </c>
      <c r="G30" s="141">
        <v>23.95</v>
      </c>
      <c r="H30">
        <v>42970</v>
      </c>
      <c r="I30">
        <v>32480</v>
      </c>
    </row>
    <row r="31" spans="1:23" x14ac:dyDescent="0.25">
      <c r="A31" s="2">
        <v>44520</v>
      </c>
      <c r="B31" s="139"/>
      <c r="E31">
        <v>1949.5</v>
      </c>
      <c r="G31">
        <v>23.94</v>
      </c>
    </row>
    <row r="32" spans="1:23" x14ac:dyDescent="0.25">
      <c r="A32" s="2">
        <v>44521</v>
      </c>
      <c r="B32" s="139"/>
      <c r="D32">
        <v>0.5</v>
      </c>
      <c r="G32" s="141">
        <v>23.95</v>
      </c>
    </row>
    <row r="33" spans="1:22" x14ac:dyDescent="0.25">
      <c r="A33" s="2">
        <v>44522</v>
      </c>
      <c r="B33" s="139"/>
      <c r="D33">
        <v>17050</v>
      </c>
      <c r="E33">
        <v>288.83</v>
      </c>
      <c r="G33">
        <v>23.94</v>
      </c>
    </row>
    <row r="34" spans="1:22" x14ac:dyDescent="0.25">
      <c r="A34" s="2">
        <v>44523</v>
      </c>
      <c r="D34">
        <v>30509</v>
      </c>
      <c r="E34">
        <v>7333.38</v>
      </c>
      <c r="G34" s="141">
        <v>23.95</v>
      </c>
      <c r="S34">
        <v>25140</v>
      </c>
    </row>
    <row r="35" spans="1:22" x14ac:dyDescent="0.25">
      <c r="A35" s="2">
        <v>44524</v>
      </c>
      <c r="D35">
        <v>5749.5</v>
      </c>
      <c r="E35">
        <v>1683.18</v>
      </c>
      <c r="G35">
        <v>23.94</v>
      </c>
    </row>
    <row r="36" spans="1:22" ht="30" x14ac:dyDescent="0.25">
      <c r="A36" s="2">
        <v>44525</v>
      </c>
      <c r="B36" s="139" t="s">
        <v>92</v>
      </c>
      <c r="C36">
        <v>104000</v>
      </c>
      <c r="D36">
        <v>1200.5</v>
      </c>
      <c r="E36">
        <v>431.8</v>
      </c>
      <c r="G36" s="141">
        <v>23.95</v>
      </c>
      <c r="I36">
        <v>73180</v>
      </c>
      <c r="L36">
        <v>10070</v>
      </c>
      <c r="M36">
        <v>68581</v>
      </c>
    </row>
    <row r="37" spans="1:22" ht="60" x14ac:dyDescent="0.25">
      <c r="A37" s="2">
        <v>44526</v>
      </c>
      <c r="B37" s="139" t="s">
        <v>221</v>
      </c>
      <c r="C37">
        <v>5000</v>
      </c>
      <c r="E37">
        <v>816.9</v>
      </c>
      <c r="G37">
        <v>23.94</v>
      </c>
    </row>
    <row r="38" spans="1:22" ht="45" x14ac:dyDescent="0.25">
      <c r="B38" s="139" t="s">
        <v>222</v>
      </c>
      <c r="C38">
        <v>17530</v>
      </c>
      <c r="D38">
        <v>11199</v>
      </c>
    </row>
    <row r="39" spans="1:22" x14ac:dyDescent="0.25">
      <c r="A39" s="2">
        <v>44527</v>
      </c>
      <c r="B39" s="139"/>
      <c r="D39">
        <v>500</v>
      </c>
      <c r="E39">
        <v>2325.52</v>
      </c>
      <c r="G39">
        <v>23.95</v>
      </c>
    </row>
    <row r="40" spans="1:22" x14ac:dyDescent="0.25">
      <c r="A40" s="2">
        <v>44528</v>
      </c>
      <c r="B40" s="139"/>
      <c r="D40">
        <v>16114.5</v>
      </c>
      <c r="E40">
        <v>642.15</v>
      </c>
      <c r="G40">
        <v>23.94</v>
      </c>
    </row>
    <row r="41" spans="1:22" ht="30" x14ac:dyDescent="0.25">
      <c r="A41" s="2">
        <v>44529</v>
      </c>
      <c r="B41" s="139" t="s">
        <v>225</v>
      </c>
      <c r="C41">
        <v>25000</v>
      </c>
      <c r="D41">
        <v>4908</v>
      </c>
      <c r="G41">
        <v>23.95</v>
      </c>
      <c r="H41">
        <v>23530</v>
      </c>
      <c r="S41">
        <v>17600</v>
      </c>
    </row>
    <row r="42" spans="1:22" s="55" customFormat="1" ht="60" x14ac:dyDescent="0.25">
      <c r="A42" s="2"/>
      <c r="B42" s="139" t="s">
        <v>14</v>
      </c>
      <c r="C42" s="55">
        <v>9148.2999999999993</v>
      </c>
    </row>
    <row r="43" spans="1:22" ht="45" x14ac:dyDescent="0.25">
      <c r="A43" s="2">
        <v>44530</v>
      </c>
      <c r="B43" s="139" t="s">
        <v>228</v>
      </c>
      <c r="C43">
        <v>16090</v>
      </c>
      <c r="D43" s="47">
        <v>2000</v>
      </c>
      <c r="G43">
        <v>23.95</v>
      </c>
      <c r="H43">
        <v>44530</v>
      </c>
      <c r="S43">
        <v>30000</v>
      </c>
    </row>
    <row r="44" spans="1:22" ht="30" x14ac:dyDescent="0.25">
      <c r="B44" s="139" t="s">
        <v>185</v>
      </c>
      <c r="C44">
        <v>76970</v>
      </c>
      <c r="D44">
        <v>7925</v>
      </c>
      <c r="E44">
        <v>11.66</v>
      </c>
      <c r="K44">
        <v>31800</v>
      </c>
    </row>
    <row r="45" spans="1:22" s="34" customFormat="1" x14ac:dyDescent="0.25">
      <c r="A45" s="51" t="s">
        <v>48</v>
      </c>
      <c r="B45" s="49"/>
      <c r="C45" s="49">
        <f t="shared" ref="C45:V45" si="0">SUM(C3:C44)</f>
        <v>3066046.6999999997</v>
      </c>
      <c r="D45" s="49">
        <f t="shared" si="0"/>
        <v>406421.67</v>
      </c>
      <c r="E45" s="49">
        <f t="shared" si="0"/>
        <v>48082.380000000005</v>
      </c>
      <c r="F45" s="49">
        <f t="shared" si="0"/>
        <v>0</v>
      </c>
      <c r="G45" s="49">
        <f t="shared" si="0"/>
        <v>718.36000000000035</v>
      </c>
      <c r="H45" s="49">
        <f t="shared" si="0"/>
        <v>173160</v>
      </c>
      <c r="I45" s="49">
        <f t="shared" si="0"/>
        <v>226192.3</v>
      </c>
      <c r="J45" s="49">
        <f t="shared" si="0"/>
        <v>0</v>
      </c>
      <c r="K45" s="49">
        <f t="shared" si="0"/>
        <v>165052</v>
      </c>
      <c r="L45" s="49">
        <f t="shared" si="0"/>
        <v>155859</v>
      </c>
      <c r="M45" s="49">
        <f t="shared" si="0"/>
        <v>68581</v>
      </c>
      <c r="N45" s="49">
        <f t="shared" si="0"/>
        <v>0</v>
      </c>
      <c r="O45" s="49">
        <f t="shared" si="0"/>
        <v>0</v>
      </c>
      <c r="P45" s="49">
        <f t="shared" si="0"/>
        <v>0</v>
      </c>
      <c r="Q45" s="49">
        <f t="shared" si="0"/>
        <v>0</v>
      </c>
      <c r="R45" s="49">
        <f t="shared" si="0"/>
        <v>0</v>
      </c>
      <c r="S45" s="49">
        <f t="shared" si="0"/>
        <v>72740</v>
      </c>
      <c r="T45" s="49">
        <f t="shared" si="0"/>
        <v>0</v>
      </c>
      <c r="U45" s="49">
        <f t="shared" si="0"/>
        <v>0</v>
      </c>
      <c r="V45" s="49">
        <f t="shared" si="0"/>
        <v>126424.5</v>
      </c>
    </row>
  </sheetData>
  <mergeCells count="3">
    <mergeCell ref="B1:C1"/>
    <mergeCell ref="H1:S1"/>
    <mergeCell ref="V1:W1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1E60-42B7-4F73-A0D7-FF2BDD09CAD3}">
  <dimension ref="A1:X61"/>
  <sheetViews>
    <sheetView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D61" sqref="D61"/>
    </sheetView>
  </sheetViews>
  <sheetFormatPr defaultRowHeight="15" x14ac:dyDescent="0.25"/>
  <cols>
    <col min="1" max="1" width="10.140625" style="55" bestFit="1" customWidth="1"/>
    <col min="2" max="2" width="16.42578125" style="55" customWidth="1"/>
    <col min="3" max="3" width="11.140625" style="55" customWidth="1"/>
    <col min="4" max="4" width="10.85546875" style="55" customWidth="1"/>
    <col min="5" max="5" width="10.5703125" style="55" customWidth="1"/>
    <col min="6" max="7" width="9.140625" style="55"/>
    <col min="8" max="8" width="11.140625" style="55" customWidth="1"/>
    <col min="9" max="9" width="10.85546875" style="55" customWidth="1"/>
    <col min="10" max="10" width="9.140625" style="55"/>
    <col min="11" max="11" width="10.28515625" style="55" customWidth="1"/>
    <col min="12" max="13" width="9.140625" style="55"/>
    <col min="14" max="14" width="11.7109375" style="55" customWidth="1"/>
    <col min="15" max="21" width="9.140625" style="55"/>
    <col min="22" max="22" width="11.42578125" style="55" customWidth="1"/>
    <col min="23" max="23" width="37.5703125" style="55" customWidth="1"/>
    <col min="24" max="24" width="9.140625" style="55" customWidth="1"/>
    <col min="25" max="16384" width="9.140625" style="55"/>
  </cols>
  <sheetData>
    <row r="1" spans="1:24" ht="135" x14ac:dyDescent="0.25">
      <c r="A1" s="57"/>
      <c r="B1" s="150" t="s">
        <v>42</v>
      </c>
      <c r="C1" s="150"/>
      <c r="D1" s="146" t="s">
        <v>66</v>
      </c>
      <c r="E1" s="146" t="s">
        <v>43</v>
      </c>
      <c r="F1" s="146" t="s">
        <v>44</v>
      </c>
      <c r="G1" s="146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40"/>
      <c r="U1" s="147"/>
      <c r="V1" s="156" t="s">
        <v>120</v>
      </c>
      <c r="W1" s="156"/>
    </row>
    <row r="2" spans="1:24" ht="75" x14ac:dyDescent="0.25">
      <c r="A2" s="58" t="s">
        <v>1</v>
      </c>
      <c r="B2" s="146" t="s">
        <v>0</v>
      </c>
      <c r="C2" s="146" t="s">
        <v>85</v>
      </c>
      <c r="D2" s="146" t="s">
        <v>85</v>
      </c>
      <c r="E2" s="146" t="s">
        <v>85</v>
      </c>
      <c r="F2" s="146" t="s">
        <v>85</v>
      </c>
      <c r="G2" s="146" t="s">
        <v>85</v>
      </c>
      <c r="H2" s="146" t="s">
        <v>13</v>
      </c>
      <c r="I2" s="146" t="s">
        <v>2</v>
      </c>
      <c r="J2" s="146" t="s">
        <v>10</v>
      </c>
      <c r="K2" s="146" t="s">
        <v>4</v>
      </c>
      <c r="L2" s="146" t="s">
        <v>6</v>
      </c>
      <c r="M2" s="146" t="s">
        <v>7</v>
      </c>
      <c r="N2" s="146" t="s">
        <v>9</v>
      </c>
      <c r="O2" s="146" t="s">
        <v>36</v>
      </c>
      <c r="P2" s="146" t="s">
        <v>40</v>
      </c>
      <c r="Q2" s="146" t="s">
        <v>112</v>
      </c>
      <c r="R2" s="146" t="s">
        <v>174</v>
      </c>
      <c r="S2" s="146" t="s">
        <v>186</v>
      </c>
      <c r="T2" s="146" t="s">
        <v>179</v>
      </c>
      <c r="U2" s="146" t="s">
        <v>192</v>
      </c>
      <c r="V2" s="146"/>
    </row>
    <row r="3" spans="1:24" ht="30" x14ac:dyDescent="0.25">
      <c r="A3" s="2">
        <v>44531</v>
      </c>
      <c r="B3" s="55" t="s">
        <v>12</v>
      </c>
      <c r="C3" s="55">
        <v>1906.72</v>
      </c>
      <c r="D3" s="47">
        <v>403</v>
      </c>
      <c r="E3" s="55">
        <v>5052.25</v>
      </c>
      <c r="G3" s="55">
        <v>23.94</v>
      </c>
      <c r="I3" s="55">
        <v>3560.2</v>
      </c>
      <c r="M3" s="55">
        <v>68581</v>
      </c>
      <c r="N3" s="55">
        <v>50849.31</v>
      </c>
      <c r="V3" s="55">
        <v>70830</v>
      </c>
      <c r="W3" s="142" t="s">
        <v>229</v>
      </c>
      <c r="X3" s="142"/>
    </row>
    <row r="4" spans="1:24" ht="30" x14ac:dyDescent="0.25">
      <c r="D4" s="55">
        <v>140368</v>
      </c>
      <c r="V4" s="55">
        <v>329.48</v>
      </c>
      <c r="W4" s="142" t="s">
        <v>200</v>
      </c>
      <c r="X4" s="142"/>
    </row>
    <row r="5" spans="1:24" ht="30" x14ac:dyDescent="0.25">
      <c r="A5" s="2">
        <v>44532</v>
      </c>
      <c r="B5" s="55" t="s">
        <v>15</v>
      </c>
      <c r="C5" s="55">
        <v>76920.899999999994</v>
      </c>
      <c r="D5" s="47">
        <v>3000</v>
      </c>
      <c r="E5" s="55">
        <v>18337.939999999999</v>
      </c>
      <c r="G5" s="55">
        <v>23.95</v>
      </c>
      <c r="W5" s="142" t="s">
        <v>201</v>
      </c>
      <c r="X5" s="142"/>
    </row>
    <row r="6" spans="1:24" x14ac:dyDescent="0.25">
      <c r="B6" s="55" t="s">
        <v>20</v>
      </c>
      <c r="C6" s="55">
        <v>27000</v>
      </c>
      <c r="D6" s="55">
        <v>13093</v>
      </c>
      <c r="V6" s="55">
        <v>11600</v>
      </c>
      <c r="W6" s="142" t="s">
        <v>202</v>
      </c>
      <c r="X6" s="142"/>
    </row>
    <row r="7" spans="1:24" x14ac:dyDescent="0.25">
      <c r="A7" s="2">
        <v>44533</v>
      </c>
      <c r="B7" s="55" t="s">
        <v>17</v>
      </c>
      <c r="C7" s="55">
        <v>15160</v>
      </c>
      <c r="E7" s="55">
        <v>11535.79</v>
      </c>
      <c r="F7" s="55">
        <v>17040</v>
      </c>
      <c r="G7" s="55">
        <v>23.94</v>
      </c>
      <c r="H7" s="55">
        <v>10480</v>
      </c>
      <c r="V7" s="55">
        <v>3130</v>
      </c>
      <c r="W7" s="142" t="s">
        <v>139</v>
      </c>
      <c r="X7" s="142"/>
    </row>
    <row r="8" spans="1:24" ht="60" x14ac:dyDescent="0.25">
      <c r="B8" s="148" t="s">
        <v>189</v>
      </c>
      <c r="C8" s="55">
        <v>50000</v>
      </c>
      <c r="V8" s="55">
        <v>29879.200000000001</v>
      </c>
      <c r="W8" s="142" t="s">
        <v>230</v>
      </c>
      <c r="X8" s="142"/>
    </row>
    <row r="9" spans="1:24" ht="60" x14ac:dyDescent="0.25">
      <c r="B9" s="148" t="s">
        <v>231</v>
      </c>
      <c r="C9" s="55">
        <v>20000</v>
      </c>
      <c r="V9" s="55">
        <v>540</v>
      </c>
      <c r="W9" s="142" t="s">
        <v>29</v>
      </c>
      <c r="X9" s="142"/>
    </row>
    <row r="10" spans="1:24" ht="30" x14ac:dyDescent="0.25">
      <c r="B10" s="148" t="s">
        <v>166</v>
      </c>
      <c r="C10" s="55">
        <v>15950</v>
      </c>
      <c r="V10" s="55">
        <v>42004.93</v>
      </c>
      <c r="W10" s="142" t="s">
        <v>204</v>
      </c>
      <c r="X10" s="142"/>
    </row>
    <row r="11" spans="1:24" ht="30" x14ac:dyDescent="0.25">
      <c r="A11" s="2">
        <v>44534</v>
      </c>
      <c r="B11" s="148"/>
      <c r="D11" s="55">
        <v>608.5</v>
      </c>
      <c r="E11" s="55">
        <v>680.75</v>
      </c>
      <c r="G11" s="55">
        <v>23.95</v>
      </c>
      <c r="V11" s="55">
        <v>16637.02</v>
      </c>
      <c r="W11" s="142" t="s">
        <v>205</v>
      </c>
      <c r="X11" s="142"/>
    </row>
    <row r="12" spans="1:24" x14ac:dyDescent="0.25">
      <c r="A12" s="2">
        <v>44535</v>
      </c>
      <c r="B12" s="148"/>
      <c r="D12" s="55">
        <v>200.5</v>
      </c>
      <c r="E12" s="55">
        <v>1072.5</v>
      </c>
      <c r="G12" s="55">
        <v>23.94</v>
      </c>
      <c r="V12" s="55">
        <v>70000</v>
      </c>
      <c r="W12" s="141" t="s">
        <v>23</v>
      </c>
      <c r="X12" s="141"/>
    </row>
    <row r="13" spans="1:24" ht="30" x14ac:dyDescent="0.25">
      <c r="A13" s="2">
        <v>44536</v>
      </c>
      <c r="B13" s="148" t="s">
        <v>142</v>
      </c>
      <c r="C13" s="55">
        <v>3000</v>
      </c>
      <c r="D13" s="47">
        <v>807</v>
      </c>
      <c r="E13" s="55">
        <v>2257.6999999999998</v>
      </c>
      <c r="G13" s="55">
        <v>23.95</v>
      </c>
      <c r="H13" s="55">
        <v>223507.3</v>
      </c>
      <c r="K13" s="55">
        <v>25300</v>
      </c>
      <c r="V13" s="55">
        <v>732</v>
      </c>
      <c r="W13" s="142" t="s">
        <v>208</v>
      </c>
      <c r="X13" s="142"/>
    </row>
    <row r="14" spans="1:24" x14ac:dyDescent="0.25">
      <c r="D14" s="55">
        <v>61380</v>
      </c>
      <c r="V14" s="55">
        <v>670</v>
      </c>
      <c r="W14" s="142" t="s">
        <v>168</v>
      </c>
      <c r="X14" s="142"/>
    </row>
    <row r="15" spans="1:24" x14ac:dyDescent="0.25">
      <c r="D15" s="55">
        <v>8908.5</v>
      </c>
      <c r="W15" s="142" t="s">
        <v>209</v>
      </c>
      <c r="X15" s="142"/>
    </row>
    <row r="16" spans="1:24" ht="30" x14ac:dyDescent="0.25">
      <c r="A16" s="2">
        <v>44537</v>
      </c>
      <c r="D16" s="55">
        <v>2810</v>
      </c>
      <c r="E16" s="55">
        <v>1751.28</v>
      </c>
      <c r="G16" s="55">
        <v>23.94</v>
      </c>
      <c r="H16" s="55">
        <v>92440</v>
      </c>
      <c r="V16" s="55">
        <v>600</v>
      </c>
      <c r="W16" s="142" t="s">
        <v>210</v>
      </c>
      <c r="X16" s="142"/>
    </row>
    <row r="17" spans="1:24" ht="30" x14ac:dyDescent="0.25">
      <c r="A17" s="2">
        <v>44538</v>
      </c>
      <c r="D17" s="47">
        <v>35150</v>
      </c>
      <c r="E17" s="55">
        <v>9000.92</v>
      </c>
      <c r="G17" s="55">
        <v>23.95</v>
      </c>
      <c r="N17" s="55">
        <v>4530.2</v>
      </c>
      <c r="V17" s="55">
        <v>62977.93</v>
      </c>
      <c r="W17" s="142" t="s">
        <v>211</v>
      </c>
      <c r="X17" s="142"/>
    </row>
    <row r="18" spans="1:24" ht="30" x14ac:dyDescent="0.25">
      <c r="D18" s="55">
        <v>17790.87</v>
      </c>
      <c r="V18" s="55">
        <v>16637.02</v>
      </c>
      <c r="W18" s="142" t="s">
        <v>223</v>
      </c>
      <c r="X18" s="142"/>
    </row>
    <row r="19" spans="1:24" ht="30" x14ac:dyDescent="0.25">
      <c r="A19" s="2">
        <v>44539</v>
      </c>
      <c r="B19" s="48" t="s">
        <v>232</v>
      </c>
      <c r="C19" s="47">
        <v>10100</v>
      </c>
      <c r="D19" s="55">
        <v>28997</v>
      </c>
      <c r="E19" s="55">
        <v>1575.44</v>
      </c>
      <c r="G19" s="55">
        <v>23.94</v>
      </c>
      <c r="H19" s="55">
        <v>34090</v>
      </c>
      <c r="V19" s="55">
        <v>2130</v>
      </c>
      <c r="W19" s="142" t="s">
        <v>233</v>
      </c>
    </row>
    <row r="20" spans="1:24" ht="30" x14ac:dyDescent="0.25">
      <c r="B20" s="48" t="s">
        <v>234</v>
      </c>
      <c r="C20" s="47">
        <v>77080</v>
      </c>
      <c r="V20" s="55">
        <v>5988</v>
      </c>
      <c r="W20" s="142" t="s">
        <v>154</v>
      </c>
    </row>
    <row r="21" spans="1:24" ht="30" x14ac:dyDescent="0.25">
      <c r="B21" s="148" t="s">
        <v>235</v>
      </c>
      <c r="C21" s="55">
        <v>20000</v>
      </c>
    </row>
    <row r="22" spans="1:24" ht="30" x14ac:dyDescent="0.25">
      <c r="A22" s="2">
        <v>44540</v>
      </c>
      <c r="B22" s="148" t="s">
        <v>248</v>
      </c>
      <c r="C22" s="55">
        <v>57740</v>
      </c>
      <c r="D22" s="47">
        <v>5002</v>
      </c>
      <c r="E22" s="55">
        <v>972.5</v>
      </c>
      <c r="G22" s="55">
        <v>23.95</v>
      </c>
      <c r="N22" s="55">
        <v>679.27</v>
      </c>
    </row>
    <row r="23" spans="1:24" ht="30" x14ac:dyDescent="0.25">
      <c r="B23" s="148" t="s">
        <v>236</v>
      </c>
      <c r="C23" s="55">
        <v>27000</v>
      </c>
      <c r="D23" s="55">
        <v>46840.2</v>
      </c>
    </row>
    <row r="24" spans="1:24" x14ac:dyDescent="0.25">
      <c r="A24" s="2">
        <v>44541</v>
      </c>
      <c r="B24" s="148"/>
      <c r="D24" s="55">
        <v>1799</v>
      </c>
      <c r="E24" s="55">
        <v>108.43</v>
      </c>
      <c r="G24" s="55">
        <v>23.94</v>
      </c>
    </row>
    <row r="25" spans="1:24" x14ac:dyDescent="0.25">
      <c r="A25" s="2">
        <v>44542</v>
      </c>
      <c r="D25" s="55">
        <v>29</v>
      </c>
      <c r="E25" s="55">
        <v>468</v>
      </c>
      <c r="G25" s="55">
        <v>23.95</v>
      </c>
    </row>
    <row r="26" spans="1:24" x14ac:dyDescent="0.25">
      <c r="A26" s="2">
        <v>44543</v>
      </c>
      <c r="D26" s="55">
        <v>19009</v>
      </c>
      <c r="E26" s="55">
        <v>1948.75</v>
      </c>
      <c r="G26" s="55">
        <v>23.95</v>
      </c>
      <c r="H26" s="55">
        <v>77080</v>
      </c>
      <c r="K26" s="55">
        <v>12800</v>
      </c>
    </row>
    <row r="27" spans="1:24" x14ac:dyDescent="0.25">
      <c r="A27" s="2">
        <v>44544</v>
      </c>
      <c r="B27" s="55" t="s">
        <v>185</v>
      </c>
      <c r="C27" s="55">
        <v>69388</v>
      </c>
      <c r="D27" s="47">
        <v>403</v>
      </c>
      <c r="E27" s="55">
        <v>3034.7</v>
      </c>
      <c r="G27" s="55">
        <v>23.94</v>
      </c>
    </row>
    <row r="28" spans="1:24" x14ac:dyDescent="0.25">
      <c r="E28" s="55">
        <v>1284</v>
      </c>
    </row>
    <row r="29" spans="1:24" ht="30" x14ac:dyDescent="0.25">
      <c r="A29" s="2">
        <v>44545</v>
      </c>
      <c r="B29" s="48" t="s">
        <v>144</v>
      </c>
      <c r="C29" s="47">
        <v>3510</v>
      </c>
      <c r="D29" s="55">
        <v>52509.5</v>
      </c>
      <c r="E29" s="55">
        <v>9706.92</v>
      </c>
      <c r="G29" s="55">
        <v>23.94</v>
      </c>
      <c r="H29" s="55">
        <v>36036.1</v>
      </c>
    </row>
    <row r="30" spans="1:24" x14ac:dyDescent="0.25">
      <c r="B30" s="148"/>
      <c r="D30" s="47">
        <v>1200</v>
      </c>
    </row>
    <row r="31" spans="1:24" ht="30" x14ac:dyDescent="0.25">
      <c r="A31" s="2">
        <v>44546</v>
      </c>
      <c r="B31" s="48" t="s">
        <v>237</v>
      </c>
      <c r="C31" s="47">
        <v>12460</v>
      </c>
      <c r="D31" s="55">
        <v>17833.5</v>
      </c>
      <c r="E31" s="55">
        <v>14630.1</v>
      </c>
      <c r="G31" s="55">
        <v>23.95</v>
      </c>
      <c r="H31" s="55">
        <v>146190.1</v>
      </c>
      <c r="I31" s="55">
        <v>133185.04999999999</v>
      </c>
    </row>
    <row r="32" spans="1:24" ht="60" x14ac:dyDescent="0.25">
      <c r="B32" s="148" t="s">
        <v>231</v>
      </c>
      <c r="C32" s="55">
        <v>15000</v>
      </c>
    </row>
    <row r="33" spans="1:14" ht="30" x14ac:dyDescent="0.25">
      <c r="B33" s="148" t="s">
        <v>238</v>
      </c>
      <c r="C33" s="55">
        <v>21330</v>
      </c>
    </row>
    <row r="34" spans="1:14" x14ac:dyDescent="0.25">
      <c r="A34" s="2">
        <v>44547</v>
      </c>
      <c r="B34" s="148" t="s">
        <v>80</v>
      </c>
      <c r="C34" s="55">
        <v>50790</v>
      </c>
      <c r="E34" s="55">
        <v>16907.05</v>
      </c>
      <c r="G34" s="55">
        <v>23.95</v>
      </c>
      <c r="H34" s="55">
        <v>83600</v>
      </c>
      <c r="N34" s="55">
        <v>62722</v>
      </c>
    </row>
    <row r="35" spans="1:14" ht="45" x14ac:dyDescent="0.25">
      <c r="B35" s="148" t="s">
        <v>239</v>
      </c>
      <c r="C35" s="55">
        <v>50000</v>
      </c>
      <c r="D35" s="55">
        <v>9100</v>
      </c>
    </row>
    <row r="36" spans="1:14" x14ac:dyDescent="0.25">
      <c r="A36" s="2">
        <v>44548</v>
      </c>
      <c r="B36" s="148"/>
      <c r="D36" s="55">
        <v>310.5</v>
      </c>
      <c r="E36" s="55">
        <v>11594.49</v>
      </c>
      <c r="G36" s="55">
        <v>23.94</v>
      </c>
    </row>
    <row r="37" spans="1:14" x14ac:dyDescent="0.25">
      <c r="A37" s="2">
        <v>44549</v>
      </c>
      <c r="B37" s="148"/>
      <c r="D37" s="55">
        <v>1009</v>
      </c>
      <c r="E37" s="55">
        <v>5566.7</v>
      </c>
      <c r="G37" s="55">
        <v>23.94</v>
      </c>
    </row>
    <row r="38" spans="1:14" x14ac:dyDescent="0.25">
      <c r="A38" s="2">
        <v>44550</v>
      </c>
      <c r="B38" s="48" t="s">
        <v>249</v>
      </c>
      <c r="C38" s="47">
        <v>8450</v>
      </c>
      <c r="D38" s="47">
        <v>10500</v>
      </c>
      <c r="G38" s="55">
        <v>23.95</v>
      </c>
      <c r="H38" s="55">
        <v>64050</v>
      </c>
    </row>
    <row r="39" spans="1:14" x14ac:dyDescent="0.25">
      <c r="B39" s="148" t="s">
        <v>240</v>
      </c>
      <c r="C39" s="55">
        <v>10260</v>
      </c>
      <c r="D39" s="55">
        <v>1403.5</v>
      </c>
      <c r="E39" s="55">
        <v>7108.49</v>
      </c>
    </row>
    <row r="40" spans="1:14" ht="30" x14ac:dyDescent="0.25">
      <c r="B40" s="148" t="s">
        <v>250</v>
      </c>
      <c r="C40" s="55">
        <v>225000</v>
      </c>
    </row>
    <row r="41" spans="1:14" ht="30" x14ac:dyDescent="0.25">
      <c r="A41" s="2">
        <v>44551</v>
      </c>
      <c r="B41" s="148" t="s">
        <v>241</v>
      </c>
      <c r="C41" s="55">
        <v>17670</v>
      </c>
      <c r="D41" s="55">
        <v>14398.5</v>
      </c>
      <c r="E41" s="55">
        <v>1518.47</v>
      </c>
      <c r="G41" s="55">
        <v>23.95</v>
      </c>
      <c r="H41" s="55">
        <v>112170</v>
      </c>
      <c r="I41" s="55">
        <v>4000</v>
      </c>
      <c r="K41" s="55">
        <v>31000</v>
      </c>
    </row>
    <row r="42" spans="1:14" ht="45" x14ac:dyDescent="0.25">
      <c r="B42" s="148" t="s">
        <v>206</v>
      </c>
      <c r="C42" s="55">
        <v>20000</v>
      </c>
    </row>
    <row r="43" spans="1:14" x14ac:dyDescent="0.25">
      <c r="B43" s="148" t="s">
        <v>242</v>
      </c>
      <c r="C43" s="55">
        <v>5000</v>
      </c>
    </row>
    <row r="44" spans="1:14" ht="30" x14ac:dyDescent="0.25">
      <c r="B44" s="148" t="s">
        <v>243</v>
      </c>
      <c r="C44" s="55">
        <v>153873</v>
      </c>
    </row>
    <row r="45" spans="1:14" ht="30" x14ac:dyDescent="0.25">
      <c r="A45" s="2">
        <v>44552</v>
      </c>
      <c r="B45" s="48" t="s">
        <v>244</v>
      </c>
      <c r="C45" s="47">
        <v>61592</v>
      </c>
      <c r="D45" s="47">
        <v>2000</v>
      </c>
      <c r="E45" s="55">
        <v>12868.5</v>
      </c>
      <c r="G45" s="55">
        <v>23.94</v>
      </c>
      <c r="K45" s="55">
        <v>14200</v>
      </c>
    </row>
    <row r="46" spans="1:14" ht="30" x14ac:dyDescent="0.25">
      <c r="B46" s="148" t="s">
        <v>20</v>
      </c>
      <c r="C46" s="55">
        <v>30000</v>
      </c>
      <c r="D46" s="55">
        <v>3723.98</v>
      </c>
    </row>
    <row r="47" spans="1:14" ht="30" x14ac:dyDescent="0.25">
      <c r="A47" s="2">
        <v>44553</v>
      </c>
      <c r="B47" s="148" t="s">
        <v>182</v>
      </c>
      <c r="C47" s="55">
        <v>81000</v>
      </c>
      <c r="E47" s="55">
        <v>12264.15</v>
      </c>
      <c r="G47" s="55">
        <v>23.94</v>
      </c>
      <c r="H47" s="55">
        <v>104780</v>
      </c>
      <c r="K47" s="55">
        <v>12197.5</v>
      </c>
    </row>
    <row r="48" spans="1:14" ht="30" x14ac:dyDescent="0.25">
      <c r="B48" s="148" t="s">
        <v>152</v>
      </c>
      <c r="C48" s="55">
        <v>42318</v>
      </c>
      <c r="D48" s="55">
        <v>2710.5</v>
      </c>
    </row>
    <row r="49" spans="1:22" x14ac:dyDescent="0.25">
      <c r="A49" s="2">
        <v>44554</v>
      </c>
      <c r="B49" s="148"/>
      <c r="D49" s="55">
        <v>215719</v>
      </c>
      <c r="E49" s="55">
        <v>2917.62</v>
      </c>
      <c r="G49" s="55">
        <v>23.95</v>
      </c>
      <c r="H49" s="55">
        <v>388279.1</v>
      </c>
    </row>
    <row r="50" spans="1:22" x14ac:dyDescent="0.25">
      <c r="A50" s="2">
        <v>44555</v>
      </c>
      <c r="D50" s="55">
        <v>1120</v>
      </c>
      <c r="E50" s="55">
        <v>14418</v>
      </c>
      <c r="G50" s="55">
        <v>23.95</v>
      </c>
      <c r="K50" s="55">
        <v>50000</v>
      </c>
    </row>
    <row r="51" spans="1:22" x14ac:dyDescent="0.25">
      <c r="A51" s="2">
        <v>44556</v>
      </c>
      <c r="D51" s="55">
        <v>209</v>
      </c>
      <c r="E51" s="55">
        <v>1361.5</v>
      </c>
      <c r="G51" s="55">
        <v>23.95</v>
      </c>
    </row>
    <row r="52" spans="1:22" x14ac:dyDescent="0.25">
      <c r="A52" s="2">
        <v>44557</v>
      </c>
      <c r="D52" s="55">
        <v>500</v>
      </c>
      <c r="E52" s="55">
        <v>2334</v>
      </c>
      <c r="G52" s="55">
        <v>23.93</v>
      </c>
    </row>
    <row r="53" spans="1:22" ht="30" x14ac:dyDescent="0.25">
      <c r="A53" s="2">
        <v>44558</v>
      </c>
      <c r="B53" s="148" t="s">
        <v>82</v>
      </c>
      <c r="C53" s="55">
        <v>15762</v>
      </c>
      <c r="D53" s="47">
        <v>400</v>
      </c>
      <c r="E53" s="55">
        <v>12603.6</v>
      </c>
      <c r="G53" s="55">
        <v>23.95</v>
      </c>
      <c r="H53" s="55">
        <v>189532</v>
      </c>
    </row>
    <row r="54" spans="1:22" x14ac:dyDescent="0.25">
      <c r="A54" s="2"/>
      <c r="B54" s="148"/>
      <c r="D54" s="55">
        <v>10554</v>
      </c>
    </row>
    <row r="55" spans="1:22" ht="30" x14ac:dyDescent="0.25">
      <c r="A55" s="2">
        <v>44559</v>
      </c>
      <c r="B55" s="148" t="s">
        <v>245</v>
      </c>
      <c r="C55" s="55">
        <v>40000</v>
      </c>
      <c r="D55" s="47">
        <v>1100</v>
      </c>
      <c r="G55" s="55">
        <v>23.95</v>
      </c>
    </row>
    <row r="56" spans="1:22" ht="30" x14ac:dyDescent="0.25">
      <c r="B56" s="148" t="s">
        <v>246</v>
      </c>
      <c r="C56" s="55">
        <v>10000</v>
      </c>
      <c r="D56" s="55">
        <v>31794.68</v>
      </c>
      <c r="E56" s="55">
        <v>317.85000000000002</v>
      </c>
      <c r="H56" s="55">
        <v>51772.3</v>
      </c>
    </row>
    <row r="57" spans="1:22" x14ac:dyDescent="0.25">
      <c r="A57" s="2">
        <v>44560</v>
      </c>
      <c r="B57" s="148" t="s">
        <v>91</v>
      </c>
      <c r="C57" s="55">
        <v>80000</v>
      </c>
      <c r="D57" s="47">
        <v>10000</v>
      </c>
      <c r="G57" s="55">
        <v>23.95</v>
      </c>
    </row>
    <row r="58" spans="1:22" x14ac:dyDescent="0.25">
      <c r="B58" s="148" t="s">
        <v>12</v>
      </c>
      <c r="C58" s="55">
        <v>10880</v>
      </c>
      <c r="D58" s="55">
        <v>9888</v>
      </c>
      <c r="E58" s="55">
        <v>9086.5400000000009</v>
      </c>
    </row>
    <row r="59" spans="1:22" ht="45" x14ac:dyDescent="0.25">
      <c r="A59" s="2">
        <v>44561</v>
      </c>
      <c r="B59" s="149" t="s">
        <v>218</v>
      </c>
      <c r="C59" s="55">
        <v>2720770</v>
      </c>
      <c r="E59" s="55">
        <v>25077.96</v>
      </c>
      <c r="G59" s="55">
        <v>23.93</v>
      </c>
    </row>
    <row r="60" spans="1:22" ht="75" x14ac:dyDescent="0.25">
      <c r="A60" s="2"/>
      <c r="B60" s="149" t="s">
        <v>176</v>
      </c>
      <c r="C60" s="55">
        <v>618128</v>
      </c>
      <c r="E60" s="55">
        <v>25077.96</v>
      </c>
      <c r="G60" s="55">
        <v>23.93</v>
      </c>
    </row>
    <row r="61" spans="1:22" s="34" customFormat="1" x14ac:dyDescent="0.25">
      <c r="A61" s="51" t="s">
        <v>48</v>
      </c>
      <c r="B61" s="49"/>
      <c r="C61" s="49">
        <f>SUM(C3:C60)</f>
        <v>4775038.62</v>
      </c>
      <c r="D61" s="49">
        <f t="shared" ref="D61:V61" si="0">SUM(D3:D60)</f>
        <v>784582.2300000001</v>
      </c>
      <c r="E61" s="49">
        <f t="shared" si="0"/>
        <v>244440.85</v>
      </c>
      <c r="F61" s="49">
        <f t="shared" si="0"/>
        <v>17040</v>
      </c>
      <c r="G61" s="49">
        <f t="shared" si="0"/>
        <v>766.22000000000014</v>
      </c>
      <c r="H61" s="49">
        <f t="shared" si="0"/>
        <v>1614006.9000000001</v>
      </c>
      <c r="I61" s="49">
        <f t="shared" si="0"/>
        <v>140745.25</v>
      </c>
      <c r="J61" s="49">
        <f t="shared" si="0"/>
        <v>0</v>
      </c>
      <c r="K61" s="49">
        <f t="shared" si="0"/>
        <v>145497.5</v>
      </c>
      <c r="L61" s="49">
        <f t="shared" si="0"/>
        <v>0</v>
      </c>
      <c r="M61" s="49">
        <f t="shared" si="0"/>
        <v>68581</v>
      </c>
      <c r="N61" s="49">
        <f t="shared" si="0"/>
        <v>118780.78</v>
      </c>
      <c r="O61" s="49">
        <f t="shared" si="0"/>
        <v>0</v>
      </c>
      <c r="P61" s="49">
        <f t="shared" si="0"/>
        <v>0</v>
      </c>
      <c r="Q61" s="49">
        <f t="shared" si="0"/>
        <v>0</v>
      </c>
      <c r="R61" s="49">
        <f t="shared" si="0"/>
        <v>0</v>
      </c>
      <c r="S61" s="49">
        <f t="shared" si="0"/>
        <v>0</v>
      </c>
      <c r="T61" s="49">
        <f t="shared" si="0"/>
        <v>0</v>
      </c>
      <c r="U61" s="49">
        <f t="shared" si="0"/>
        <v>0</v>
      </c>
      <c r="V61" s="49">
        <f t="shared" si="0"/>
        <v>334685.58</v>
      </c>
    </row>
  </sheetData>
  <mergeCells count="3">
    <mergeCell ref="B1:C1"/>
    <mergeCell ref="H1:S1"/>
    <mergeCell ref="V1:W1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3BD6-8D85-4BBF-972A-3758E3D36014}">
  <dimension ref="A1:P100"/>
  <sheetViews>
    <sheetView tabSelected="1" zoomScaleNormal="100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O8" sqref="O8"/>
    </sheetView>
  </sheetViews>
  <sheetFormatPr defaultRowHeight="15" x14ac:dyDescent="0.25"/>
  <cols>
    <col min="1" max="1" width="5.140625" style="22" customWidth="1"/>
    <col min="2" max="2" width="67.42578125" style="1" customWidth="1"/>
    <col min="3" max="3" width="12.42578125" style="33" customWidth="1"/>
    <col min="4" max="4" width="12.140625" style="33" customWidth="1"/>
    <col min="5" max="5" width="10.42578125" style="33" customWidth="1"/>
    <col min="6" max="6" width="10.28515625" style="33" customWidth="1"/>
    <col min="7" max="10" width="10.5703125" style="33" customWidth="1"/>
    <col min="11" max="14" width="14.28515625" style="33" customWidth="1"/>
    <col min="15" max="15" width="12.7109375" style="33" customWidth="1"/>
    <col min="16" max="16" width="11.7109375" customWidth="1"/>
  </cols>
  <sheetData>
    <row r="1" spans="1:16" x14ac:dyDescent="0.25">
      <c r="A1" s="22" t="s">
        <v>90</v>
      </c>
      <c r="B1" s="37" t="s">
        <v>131</v>
      </c>
      <c r="C1" s="34" t="s">
        <v>86</v>
      </c>
      <c r="D1" s="34" t="s">
        <v>87</v>
      </c>
      <c r="E1" s="34" t="s">
        <v>88</v>
      </c>
      <c r="F1" s="34" t="s">
        <v>89</v>
      </c>
      <c r="G1" s="34" t="s">
        <v>119</v>
      </c>
      <c r="H1" s="34" t="s">
        <v>158</v>
      </c>
      <c r="I1" s="34" t="s">
        <v>177</v>
      </c>
      <c r="J1" s="34" t="s">
        <v>187</v>
      </c>
      <c r="K1" s="34" t="s">
        <v>198</v>
      </c>
      <c r="L1" s="34" t="s">
        <v>213</v>
      </c>
      <c r="M1" s="34" t="s">
        <v>226</v>
      </c>
      <c r="N1" s="34" t="s">
        <v>247</v>
      </c>
      <c r="O1" s="34" t="s">
        <v>130</v>
      </c>
    </row>
    <row r="2" spans="1:16" s="15" customFormat="1" x14ac:dyDescent="0.25">
      <c r="A2" s="69" t="s">
        <v>121</v>
      </c>
      <c r="B2" s="70" t="s">
        <v>138</v>
      </c>
      <c r="C2" s="79">
        <f>C3+C81</f>
        <v>716671.51</v>
      </c>
      <c r="D2" s="79">
        <f>D3+D81</f>
        <v>1276318.18</v>
      </c>
      <c r="E2" s="79">
        <f>E3+E81</f>
        <v>811847.88</v>
      </c>
      <c r="F2" s="79">
        <f>F3+F81</f>
        <v>1040163.6399999999</v>
      </c>
      <c r="G2" s="79">
        <f>G3+G81</f>
        <v>1784561.51</v>
      </c>
      <c r="H2" s="79">
        <f>H3+H81</f>
        <v>1065826.21</v>
      </c>
      <c r="I2" s="79">
        <f>I3+I81</f>
        <v>812204.14</v>
      </c>
      <c r="J2" s="79">
        <f>J3+J81</f>
        <v>987378.68999999983</v>
      </c>
      <c r="K2" s="79">
        <f>K3+K81</f>
        <v>1578043.17</v>
      </c>
      <c r="L2" s="79">
        <f>L3+L81</f>
        <v>707399.69999999984</v>
      </c>
      <c r="M2" s="79">
        <f>M3+M81</f>
        <v>3521269.1099999994</v>
      </c>
      <c r="N2" s="79">
        <f>N3+N81</f>
        <v>5804827.9199999999</v>
      </c>
      <c r="O2" s="71">
        <f>O3+O81</f>
        <v>20106511.66</v>
      </c>
    </row>
    <row r="3" spans="1:16" x14ac:dyDescent="0.25">
      <c r="A3" s="66" t="s">
        <v>122</v>
      </c>
      <c r="B3" s="67" t="s">
        <v>129</v>
      </c>
      <c r="C3" s="80">
        <f>C4+C79+C80</f>
        <v>713657.55</v>
      </c>
      <c r="D3" s="80">
        <f>D4+D79+D80</f>
        <v>1275013.45</v>
      </c>
      <c r="E3" s="80">
        <f>E4+E79+E80</f>
        <v>807361.49</v>
      </c>
      <c r="F3" s="80">
        <f>F4+F79+F80</f>
        <v>1035801.9699999999</v>
      </c>
      <c r="G3" s="80">
        <f>G4+G79+G80</f>
        <v>1782245.12</v>
      </c>
      <c r="H3" s="80">
        <f>H4+H79+H80</f>
        <v>1063813.94</v>
      </c>
      <c r="I3" s="80">
        <f>I4+I79+I80</f>
        <v>810486.43</v>
      </c>
      <c r="J3" s="80">
        <f>J4+J79+J80</f>
        <v>985978.60999999987</v>
      </c>
      <c r="K3" s="80">
        <f>K4+K79+K80</f>
        <v>1576708.3499999999</v>
      </c>
      <c r="L3" s="80">
        <f>L4+L79+L80</f>
        <v>706076.24999999988</v>
      </c>
      <c r="M3" s="80">
        <f>M4+M79+M80</f>
        <v>3520550.7499999995</v>
      </c>
      <c r="N3" s="80">
        <f>N4+N79+N80</f>
        <v>5804061.7000000002</v>
      </c>
      <c r="O3" s="68">
        <f>O4+O79+O80</f>
        <v>20081755.609999999</v>
      </c>
    </row>
    <row r="4" spans="1:16" x14ac:dyDescent="0.25">
      <c r="A4" s="72" t="s">
        <v>123</v>
      </c>
      <c r="B4" s="73" t="s">
        <v>83</v>
      </c>
      <c r="C4" s="81">
        <f>січень!C64</f>
        <v>544657</v>
      </c>
      <c r="D4" s="81">
        <f>лютий!C45</f>
        <v>1092423.44</v>
      </c>
      <c r="E4" s="81">
        <f>березень!C54</f>
        <v>416962.91000000003</v>
      </c>
      <c r="F4" s="81">
        <f>квітень!C63</f>
        <v>537732.19999999995</v>
      </c>
      <c r="G4" s="81">
        <f>травень!C44</f>
        <v>1314086.8</v>
      </c>
      <c r="H4" s="81">
        <f>червень!C46</f>
        <v>410948.13</v>
      </c>
      <c r="I4" s="81">
        <f>липень!$C41</f>
        <v>567478.38</v>
      </c>
      <c r="J4" s="81">
        <f>серпень!$C43</f>
        <v>523837.48</v>
      </c>
      <c r="K4" s="81">
        <f>вересень!$C42</f>
        <v>967007.03999999992</v>
      </c>
      <c r="L4" s="81">
        <f>жовтень!$C51</f>
        <v>292026.8</v>
      </c>
      <c r="M4" s="81">
        <f>листопад!$C45</f>
        <v>3066046.6999999997</v>
      </c>
      <c r="N4" s="81">
        <f>грудень!$C61</f>
        <v>4775038.62</v>
      </c>
      <c r="O4" s="74">
        <f t="shared" ref="O4:O35" si="0">SUBTOTAL(9,C4:N4)</f>
        <v>14508245.5</v>
      </c>
      <c r="P4" s="33"/>
    </row>
    <row r="5" spans="1:16" x14ac:dyDescent="0.25">
      <c r="B5" s="43" t="s">
        <v>218</v>
      </c>
      <c r="C5" s="44">
        <f>SUMIF(січень!$B$3:$B$63,B5,січень!$C$3:$C$63)</f>
        <v>0</v>
      </c>
      <c r="D5" s="44">
        <f>SUMIF(лютий!$B$3:$B$44,B5,лютий!$C$3:$C$44)</f>
        <v>0</v>
      </c>
      <c r="E5" s="44">
        <f>SUMIF(березень!$B$3:$B$53,B5,березень!$C$3:$C$53)</f>
        <v>0</v>
      </c>
      <c r="F5" s="44">
        <f>SUMIF(квітень!$B$3:$B$62,B5,квітень!$C$3:$C$62)</f>
        <v>0</v>
      </c>
      <c r="G5" s="44">
        <f>SUMIF(травень!$B$3:$B$43,B5,травень!$C$3:$C$43)</f>
        <v>0</v>
      </c>
      <c r="H5" s="44">
        <f>SUMIF(червень!$B$3:$B$45,B5,червень!$C$3:$C$45)</f>
        <v>0</v>
      </c>
      <c r="I5" s="44">
        <f>SUMIF(липень!$B$3:$B$40,$B5,липень!$C$3:$C$40)</f>
        <v>0</v>
      </c>
      <c r="J5" s="44">
        <f>SUMIF(серпень!$B$3:$B$42,$B5,серпень!$C$3:$C$42)</f>
        <v>0</v>
      </c>
      <c r="K5" s="44">
        <f>SUMIF(вересень!$B$3:$B$41,$B5,вересень!$C$3:$C$41)</f>
        <v>0</v>
      </c>
      <c r="L5" s="44">
        <f>SUMIF(жовтень!$B$3:$B$50,$B5,жовтень!$C$3:$C$50)</f>
        <v>0</v>
      </c>
      <c r="M5" s="44">
        <f>SUMIF(листопад!$B$3:$B$44,$B5,листопад!$C$3:$C$44)</f>
        <v>2641000</v>
      </c>
      <c r="N5" s="44">
        <f>SUMIF(грудень!$B$3:$B$60,$B5,грудень!$C$3:$C$60)</f>
        <v>2720770</v>
      </c>
      <c r="O5" s="41">
        <f t="shared" si="0"/>
        <v>5361770</v>
      </c>
    </row>
    <row r="6" spans="1:16" x14ac:dyDescent="0.25">
      <c r="B6" s="43" t="s">
        <v>117</v>
      </c>
      <c r="C6" s="44">
        <f>SUMIF(січень!$B$3:$B$63,B6,січень!$C$3:$C$63)</f>
        <v>0</v>
      </c>
      <c r="D6" s="44">
        <f>SUMIF(лютий!$B$3:$B$44,B6,лютий!$C$3:$C$44)</f>
        <v>0</v>
      </c>
      <c r="E6" s="44">
        <f>SUMIF(березень!$B$3:$B$53,B6,березень!$C$3:$C$53)</f>
        <v>0</v>
      </c>
      <c r="F6" s="44">
        <f>SUMIF(квітень!$B$3:$B$62,B6,квітень!$C$3:$C$62)</f>
        <v>0</v>
      </c>
      <c r="G6" s="44">
        <f>SUMIF(травень!$B$3:$B$43,B6,травень!$C$3:$C$43)</f>
        <v>30015</v>
      </c>
      <c r="H6" s="44">
        <f>SUMIF(червень!$B$3:$B$45,B6,червень!$C$3:$C$45)</f>
        <v>0</v>
      </c>
      <c r="I6" s="44">
        <f>SUMIF(липень!$B$3:$B$40,$B6,липень!$C$3:$C$40)</f>
        <v>0</v>
      </c>
      <c r="J6" s="44">
        <f>SUMIF(серпень!$B$3:$B$42,$B6,серпень!$C$3:$C$42)</f>
        <v>0</v>
      </c>
      <c r="K6" s="44">
        <f>SUMIF(вересень!$B$3:$B$41,$B6,вересень!$C$3:$C$41)</f>
        <v>0</v>
      </c>
      <c r="L6" s="44">
        <f>SUMIF(жовтень!$B$3:$B$50,$B6,жовтень!$C$3:$C$50)</f>
        <v>0</v>
      </c>
      <c r="M6" s="44">
        <f>SUMIF(листопад!$B$3:$B$44,$B6,листопад!$C$3:$C$44)</f>
        <v>0</v>
      </c>
      <c r="N6" s="44">
        <f>SUMIF(грудень!$B$3:$B$60,$B6,грудень!$C$3:$C$60)</f>
        <v>0</v>
      </c>
      <c r="O6" s="41">
        <f t="shared" si="0"/>
        <v>30015</v>
      </c>
    </row>
    <row r="7" spans="1:16" x14ac:dyDescent="0.25">
      <c r="B7" s="43" t="s">
        <v>176</v>
      </c>
      <c r="C7" s="44">
        <f>SUMIF(січень!$B$3:$B$63,B7,січень!$C$3:$C$63)</f>
        <v>0</v>
      </c>
      <c r="D7" s="44">
        <f>SUMIF(лютий!$B$3:$B$44,B7,лютий!$C$3:$C$44)</f>
        <v>0</v>
      </c>
      <c r="E7" s="44">
        <f>SUMIF(березень!$B$3:$B$53,B7,березень!$C$3:$C$53)</f>
        <v>0</v>
      </c>
      <c r="F7" s="44">
        <f>SUMIF(квітень!$B$3:$B$62,B7,квітень!$C$3:$C$62)</f>
        <v>0</v>
      </c>
      <c r="G7" s="44">
        <f>SUMIF(травень!$B$3:$B$43,B7,травень!$C$3:$C$43)</f>
        <v>0</v>
      </c>
      <c r="H7" s="44">
        <f>SUMIF(червень!$B$3:$B$45,B7,червень!$C$3:$C$45)</f>
        <v>0</v>
      </c>
      <c r="I7" s="44">
        <f>SUMIF(липень!$B$3:$B$40,$B7,липень!$C$3:$C$40)</f>
        <v>315326.3</v>
      </c>
      <c r="J7" s="44">
        <f>SUMIF(серпень!$B$3:$B$42,$B7,серпень!$C$3:$C$42)</f>
        <v>0</v>
      </c>
      <c r="K7" s="44">
        <f>SUMIF(вересень!$B$3:$B$41,$B7,вересень!$C$3:$C$41)</f>
        <v>0</v>
      </c>
      <c r="L7" s="44">
        <f>SUMIF(жовтень!$B$3:$B$50,$B7,жовтень!$C$3:$C$50)</f>
        <v>0</v>
      </c>
      <c r="M7" s="44">
        <f>SUMIF(листопад!$B$3:$B$44,$B7,листопад!$C$3:$C$44)</f>
        <v>0</v>
      </c>
      <c r="N7" s="44">
        <f>SUMIF(грудень!$B$3:$B$60,$B7,грудень!$C$3:$C$60)</f>
        <v>618128</v>
      </c>
      <c r="O7" s="41">
        <f t="shared" si="0"/>
        <v>933454.3</v>
      </c>
    </row>
    <row r="8" spans="1:16" x14ac:dyDescent="0.25">
      <c r="B8" s="43" t="s">
        <v>159</v>
      </c>
      <c r="C8" s="44">
        <f>SUMIF(січень!$B$3:$B$63,B8,січень!$C$3:$C$63)</f>
        <v>0</v>
      </c>
      <c r="D8" s="44">
        <f>SUMIF(лютий!$B$3:$B$44,B8,лютий!$C$3:$C$44)</f>
        <v>0</v>
      </c>
      <c r="E8" s="44">
        <f>SUMIF(березень!$B$3:$B$53,B8,березень!$C$3:$C$53)</f>
        <v>0</v>
      </c>
      <c r="F8" s="44">
        <f>SUMIF(квітень!$B$3:$B$62,B8,квітень!$C$3:$C$62)</f>
        <v>0</v>
      </c>
      <c r="G8" s="44">
        <f>SUMIF(травень!$B$3:$B$43,B8,травень!$C$3:$C$43)</f>
        <v>0</v>
      </c>
      <c r="H8" s="44">
        <f>SUMIF(червень!$B$3:$B$45,B8,червень!$C$3:$C$45)</f>
        <v>28000</v>
      </c>
      <c r="I8" s="44">
        <f>SUMIF(липень!$B$3:$B$40,$B8,липень!$C$3:$C$40)</f>
        <v>0</v>
      </c>
      <c r="J8" s="44">
        <f>SUMIF(серпень!$B$3:$B$42,$B8,серпень!$C$3:$C$42)</f>
        <v>0</v>
      </c>
      <c r="K8" s="44">
        <f>SUMIF(вересень!$B$3:$B$41,$B8,вересень!$C$3:$C$41)</f>
        <v>0</v>
      </c>
      <c r="L8" s="44">
        <f>SUMIF(жовтень!$B$3:$B$50,$B8,жовтень!$C$3:$C$50)</f>
        <v>0</v>
      </c>
      <c r="M8" s="44">
        <f>SUMIF(листопад!$B$3:$B$44,$B8,листопад!$C$3:$C$44)</f>
        <v>0</v>
      </c>
      <c r="N8" s="44">
        <f>SUMIF(грудень!$B$3:$B$60,$B8,грудень!$C$3:$C$60)</f>
        <v>0</v>
      </c>
      <c r="O8" s="41">
        <f t="shared" si="0"/>
        <v>28000</v>
      </c>
    </row>
    <row r="9" spans="1:16" x14ac:dyDescent="0.25">
      <c r="B9" s="43" t="s">
        <v>14</v>
      </c>
      <c r="C9" s="44">
        <f>SUMIF(січень!$B$3:$B$63,B9,січень!$C$3:$C$63)</f>
        <v>123636.45</v>
      </c>
      <c r="D9" s="44">
        <f>SUMIF(лютий!$B$3:$B$44,B9,лютий!$C$3:$C$44)</f>
        <v>65232.1</v>
      </c>
      <c r="E9" s="44">
        <f>SUMIF(березень!$B$3:$B$53,B9,березень!$C$3:$C$53)</f>
        <v>0</v>
      </c>
      <c r="F9" s="44">
        <f>SUMIF(квітень!$B$3:$B$62,B9,квітень!$C$3:$C$62)</f>
        <v>0</v>
      </c>
      <c r="G9" s="44">
        <f>SUMIF(травень!$B$3:$B$43,B9,травень!$C$3:$C$43)</f>
        <v>0</v>
      </c>
      <c r="H9" s="44">
        <f>SUMIF(червень!$B$3:$B$45,B9,червень!$C$3:$C$45)</f>
        <v>0</v>
      </c>
      <c r="I9" s="44">
        <f>SUMIF(липень!$B$3:$B$40,$B9,липень!$C$3:$C$40)</f>
        <v>0</v>
      </c>
      <c r="J9" s="44">
        <f>SUMIF(серпень!$B$3:$B$42,$B9,серпень!$C$3:$C$42)</f>
        <v>0</v>
      </c>
      <c r="K9" s="44">
        <f>SUMIF(вересень!$B$3:$B$41,$B9,вересень!$C$3:$C$41)</f>
        <v>0</v>
      </c>
      <c r="L9" s="44">
        <f>SUMIF(жовтень!$B$3:$B$50,$B9,жовтень!$C$3:$C$50)</f>
        <v>0</v>
      </c>
      <c r="M9" s="44">
        <f>SUMIF(листопад!$B$3:$B$44,$B9,листопад!$C$3:$C$44)</f>
        <v>9148.2999999999993</v>
      </c>
      <c r="N9" s="44">
        <f>SUMIF(грудень!$B$3:$B$60,$B9,грудень!$C$3:$C$60)</f>
        <v>0</v>
      </c>
      <c r="O9" s="41">
        <f t="shared" si="0"/>
        <v>198016.84999999998</v>
      </c>
    </row>
    <row r="10" spans="1:16" x14ac:dyDescent="0.25">
      <c r="B10" s="43" t="s">
        <v>143</v>
      </c>
      <c r="C10" s="44">
        <f>SUMIF(січень!$B$3:$B$63,B10,січень!$C$3:$C$63)</f>
        <v>0</v>
      </c>
      <c r="D10" s="44">
        <f>SUMIF(лютий!$B$3:$B$44,B10,лютий!$C$3:$C$44)</f>
        <v>0</v>
      </c>
      <c r="E10" s="44">
        <f>SUMIF(березень!$B$3:$B$53,B10,березень!$C$3:$C$53)</f>
        <v>0</v>
      </c>
      <c r="F10" s="44">
        <f>SUMIF(квітень!$B$3:$B$62,B10,квітень!$C$3:$C$62)</f>
        <v>0</v>
      </c>
      <c r="G10" s="44">
        <f>SUMIF(травень!$B$3:$B$43,B10,травень!$C$3:$C$43)</f>
        <v>0</v>
      </c>
      <c r="H10" s="44">
        <f>SUMIF(червень!$B$3:$B$45,B10,червень!$C$3:$C$45)</f>
        <v>23000</v>
      </c>
      <c r="I10" s="44">
        <f>SUMIF(липень!$B$3:$B$40,$B10,липень!$C$3:$C$40)</f>
        <v>0</v>
      </c>
      <c r="J10" s="44">
        <f>SUMIF(серпень!$B$3:$B$42,$B10,серпень!$C$3:$C$42)</f>
        <v>0</v>
      </c>
      <c r="K10" s="44">
        <f>SUMIF(вересень!$B$3:$B$41,$B10,вересень!$C$3:$C$41)</f>
        <v>0</v>
      </c>
      <c r="L10" s="44">
        <f>SUMIF(жовтень!$B$3:$B$50,$B10,жовтень!$C$3:$C$50)</f>
        <v>0</v>
      </c>
      <c r="M10" s="44">
        <f>SUMIF(листопад!$B$3:$B$44,$B10,листопад!$C$3:$C$44)</f>
        <v>0</v>
      </c>
      <c r="N10" s="44">
        <f>SUMIF(грудень!$B$3:$B$60,$B10,грудень!$C$3:$C$60)</f>
        <v>0</v>
      </c>
      <c r="O10" s="41">
        <f t="shared" si="0"/>
        <v>23000</v>
      </c>
    </row>
    <row r="11" spans="1:16" x14ac:dyDescent="0.25">
      <c r="B11" s="43" t="s">
        <v>81</v>
      </c>
      <c r="C11" s="44">
        <f>SUMIF(січень!$B$3:$B$63,B11,січень!$C$3:$C$63)</f>
        <v>11000</v>
      </c>
      <c r="D11" s="44">
        <f>SUMIF(лютий!$B$3:$B$44,B11,лютий!$C$3:$C$44)</f>
        <v>0</v>
      </c>
      <c r="E11" s="44">
        <f>SUMIF(березень!$B$3:$B$53,B11,березень!$C$3:$C$53)</f>
        <v>0</v>
      </c>
      <c r="F11" s="44">
        <f>SUMIF(квітень!$B$3:$B$62,B11,квітень!$C$3:$C$62)</f>
        <v>1000</v>
      </c>
      <c r="G11" s="44">
        <f>SUMIF(травень!$B$3:$B$43,B11,травень!$C$3:$C$43)</f>
        <v>70000</v>
      </c>
      <c r="H11" s="44">
        <f>SUMIF(червень!$B$3:$B$45,B11,червень!$C$3:$C$45)</f>
        <v>0</v>
      </c>
      <c r="I11" s="44">
        <f>SUMIF(липень!$B$3:$B$40,$B11,липень!$C$3:$C$40)</f>
        <v>0</v>
      </c>
      <c r="J11" s="44">
        <f>SUMIF(серпень!$B$3:$B$42,$B11,серпень!$C$3:$C$42)</f>
        <v>0</v>
      </c>
      <c r="K11" s="44">
        <f>SUMIF(вересень!$B$3:$B$41,$B11,вересень!$C$3:$C$41)</f>
        <v>0</v>
      </c>
      <c r="L11" s="44">
        <f>SUMIF(жовтень!$B$3:$B$50,$B11,жовтень!$C$3:$C$50)</f>
        <v>0</v>
      </c>
      <c r="M11" s="44">
        <f>SUMIF(листопад!$B$3:$B$44,$B11,листопад!$C$3:$C$44)</f>
        <v>0</v>
      </c>
      <c r="N11" s="44">
        <f>SUMIF(грудень!$B$3:$B$60,$B11,грудень!$C$3:$C$60)</f>
        <v>0</v>
      </c>
      <c r="O11" s="41">
        <f t="shared" si="0"/>
        <v>82000</v>
      </c>
    </row>
    <row r="12" spans="1:16" x14ac:dyDescent="0.25">
      <c r="B12" s="43" t="s">
        <v>77</v>
      </c>
      <c r="C12" s="44">
        <f>SUMIF(січень!$B$3:$B$63,B12,січень!$C$3:$C$63)</f>
        <v>0</v>
      </c>
      <c r="D12" s="44">
        <f>SUMIF(лютий!$B$3:$B$44,B12,лютий!$C$3:$C$44)</f>
        <v>868000</v>
      </c>
      <c r="E12" s="44">
        <f>SUMIF(березень!$B$3:$B$53,B12,березень!$C$3:$C$53)</f>
        <v>0</v>
      </c>
      <c r="F12" s="44">
        <f>SUMIF(квітень!$B$3:$B$62,B12,квітень!$C$3:$C$62)</f>
        <v>0</v>
      </c>
      <c r="G12" s="44">
        <f>SUMIF(травень!$B$3:$B$43,B12,травень!$C$3:$C$43)</f>
        <v>0</v>
      </c>
      <c r="H12" s="44">
        <f>SUMIF(червень!$B$3:$B$45,B12,червень!$C$3:$C$45)</f>
        <v>0</v>
      </c>
      <c r="I12" s="44">
        <f>SUMIF(липень!$B$3:$B$40,$B12,липень!$C$3:$C$40)</f>
        <v>0</v>
      </c>
      <c r="J12" s="44">
        <f>SUMIF(серпень!$B$3:$B$42,$B12,серпень!$C$3:$C$42)</f>
        <v>0</v>
      </c>
      <c r="K12" s="44">
        <f>SUMIF(вересень!$B$3:$B$41,$B12,вересень!$C$3:$C$41)</f>
        <v>0</v>
      </c>
      <c r="L12" s="44">
        <f>SUMIF(жовтень!$B$3:$B$50,$B12,жовтень!$C$3:$C$50)</f>
        <v>0</v>
      </c>
      <c r="M12" s="44">
        <f>SUMIF(листопад!$B$3:$B$44,$B12,листопад!$C$3:$C$44)</f>
        <v>0</v>
      </c>
      <c r="N12" s="44">
        <f>SUMIF(грудень!$B$3:$B$60,$B12,грудень!$C$3:$C$60)</f>
        <v>0</v>
      </c>
      <c r="O12" s="41">
        <f t="shared" si="0"/>
        <v>868000</v>
      </c>
    </row>
    <row r="13" spans="1:16" x14ac:dyDescent="0.25">
      <c r="B13" s="43" t="s">
        <v>82</v>
      </c>
      <c r="C13" s="44">
        <f>SUMIF(січень!$B$3:$B$63,B13,січень!$C$3:$C$63)</f>
        <v>2200</v>
      </c>
      <c r="D13" s="44">
        <f>SUMIF(лютий!$B$3:$B$44,B13,лютий!$C$3:$C$44)</f>
        <v>3000</v>
      </c>
      <c r="E13" s="44">
        <f>SUMIF(березень!$B$3:$B$53,B13,березень!$C$3:$C$53)</f>
        <v>30755</v>
      </c>
      <c r="F13" s="44">
        <f>SUMIF(квітень!$B$3:$B$62,B13,квітень!$C$3:$C$62)</f>
        <v>3000</v>
      </c>
      <c r="G13" s="44">
        <f>SUMIF(травень!$B$3:$B$43,B13,травень!$C$3:$C$43)</f>
        <v>0</v>
      </c>
      <c r="H13" s="44">
        <f>SUMIF(червень!$B$3:$B$45,B13,червень!$C$3:$C$45)</f>
        <v>0</v>
      </c>
      <c r="I13" s="44">
        <f>SUMIF(липень!$B$3:$B$40,$B13,липень!$C$3:$C$40)</f>
        <v>0</v>
      </c>
      <c r="J13" s="44">
        <f>SUMIF(серпень!$B$3:$B$42,$B13,серпень!$C$3:$C$42)</f>
        <v>0</v>
      </c>
      <c r="K13" s="44">
        <f>SUMIF(вересень!$B$3:$B$41,$B13,вересень!$C$3:$C$41)</f>
        <v>0</v>
      </c>
      <c r="L13" s="44">
        <f>SUMIF(жовтень!$B$3:$B$50,$B13,жовтень!$C$3:$C$50)</f>
        <v>0</v>
      </c>
      <c r="M13" s="44">
        <f>SUMIF(листопад!$B$3:$B$44,$B13,листопад!$C$3:$C$44)</f>
        <v>0</v>
      </c>
      <c r="N13" s="44">
        <f>SUMIF(грудень!$B$3:$B$60,$B13,грудень!$C$3:$C$60)</f>
        <v>15762</v>
      </c>
      <c r="O13" s="41">
        <f t="shared" si="0"/>
        <v>54717</v>
      </c>
    </row>
    <row r="14" spans="1:16" s="15" customFormat="1" x14ac:dyDescent="0.25">
      <c r="A14" s="22"/>
      <c r="B14" s="43" t="s">
        <v>113</v>
      </c>
      <c r="C14" s="44">
        <f>SUMIF(січень!$B$3:$B$63,B14,січень!$C$3:$C$63)</f>
        <v>0</v>
      </c>
      <c r="D14" s="44">
        <f>SUMIF(лютий!$B$3:$B$44,B14,лютий!$C$3:$C$44)</f>
        <v>0</v>
      </c>
      <c r="E14" s="44">
        <f>SUMIF(березень!$B$3:$B$53,B14,березень!$C$3:$C$53)</f>
        <v>0</v>
      </c>
      <c r="F14" s="44">
        <f>SUMIF(квітень!$B$3:$B$62,B14,квітень!$C$3:$C$62)</f>
        <v>0</v>
      </c>
      <c r="G14" s="44">
        <f>SUMIF(травень!$B$3:$B$43,B14,травень!$C$3:$C$43)</f>
        <v>5600</v>
      </c>
      <c r="H14" s="44">
        <f>SUMIF(червень!$B$3:$B$45,B14,червень!$C$3:$C$45)</f>
        <v>0</v>
      </c>
      <c r="I14" s="44">
        <f>SUMIF(липень!$B$3:$B$40,$B14,липень!$C$3:$C$40)</f>
        <v>0</v>
      </c>
      <c r="J14" s="44">
        <f>SUMIF(серпень!$B$3:$B$42,$B14,серпень!$C$3:$C$42)</f>
        <v>0</v>
      </c>
      <c r="K14" s="44">
        <f>SUMIF(вересень!$B$3:$B$41,$B14,вересень!$C$3:$C$41)</f>
        <v>54000</v>
      </c>
      <c r="L14" s="44">
        <f>SUMIF(жовтень!$B$3:$B$50,$B14,жовтень!$C$3:$C$50)</f>
        <v>0</v>
      </c>
      <c r="M14" s="44">
        <f>SUMIF(листопад!$B$3:$B$44,$B14,листопад!$C$3:$C$44)</f>
        <v>0</v>
      </c>
      <c r="N14" s="44">
        <f>SUMIF(грудень!$B$3:$B$60,$B14,грудень!$C$3:$C$60)</f>
        <v>0</v>
      </c>
      <c r="O14" s="41">
        <f t="shared" si="0"/>
        <v>59600</v>
      </c>
    </row>
    <row r="15" spans="1:16" s="15" customFormat="1" x14ac:dyDescent="0.25">
      <c r="A15" s="22"/>
      <c r="B15" s="43" t="s">
        <v>231</v>
      </c>
      <c r="C15" s="44"/>
      <c r="D15" s="44"/>
      <c r="E15" s="44"/>
      <c r="F15" s="44"/>
      <c r="G15" s="44"/>
      <c r="H15" s="44">
        <f>SUMIF(червень!$B$3:$B$45,B15,червень!$C$3:$C$45)</f>
        <v>0</v>
      </c>
      <c r="I15" s="44">
        <f>SUMIF(липень!$B$3:$B$40,$B15,липень!$C$3:$C$40)</f>
        <v>0</v>
      </c>
      <c r="J15" s="44">
        <f>SUMIF(серпень!$B$3:$B$42,$B15,серпень!$C$3:$C$42)</f>
        <v>0</v>
      </c>
      <c r="K15" s="44">
        <f>SUMIF(вересень!$B$3:$B$41,$B15,вересень!$C$3:$C$41)</f>
        <v>0</v>
      </c>
      <c r="L15" s="44">
        <f>SUMIF(жовтень!$B$3:$B$50,$B15,жовтень!$C$3:$C$50)</f>
        <v>0</v>
      </c>
      <c r="M15" s="44">
        <f>SUMIF(листопад!$B$3:$B$44,$B15,листопад!$C$3:$C$44)</f>
        <v>0</v>
      </c>
      <c r="N15" s="44">
        <f>SUMIF(грудень!$B$3:$B$60,$B15,грудень!$C$3:$C$60)</f>
        <v>35000</v>
      </c>
      <c r="O15" s="41">
        <f t="shared" si="0"/>
        <v>35000</v>
      </c>
    </row>
    <row r="16" spans="1:16" x14ac:dyDescent="0.25">
      <c r="B16" s="43" t="s">
        <v>225</v>
      </c>
      <c r="C16" s="44">
        <f>SUMIF(січень!$B$3:$B$63,B16,січень!$C$3:$C$63)</f>
        <v>0</v>
      </c>
      <c r="D16" s="44">
        <f>SUMIF(лютий!$B$3:$B$44,B16,лютий!$C$3:$C$44)</f>
        <v>0</v>
      </c>
      <c r="E16" s="44">
        <f>SUMIF(березень!$B$3:$B$53,B16,березень!$C$3:$C$53)</f>
        <v>0</v>
      </c>
      <c r="F16" s="44">
        <f>SUMIF(квітень!$B$3:$B$62,B16,квітень!$C$3:$C$62)</f>
        <v>0</v>
      </c>
      <c r="G16" s="44">
        <f>SUMIF(травень!$B$3:$B$43,B16,травень!$C$3:$C$43)</f>
        <v>0</v>
      </c>
      <c r="H16" s="44">
        <f>SUMIF(червень!$B$3:$B$45,B16,червень!$C$3:$C$45)</f>
        <v>0</v>
      </c>
      <c r="I16" s="44">
        <f>SUMIF(липень!$B$3:$B$40,$B16,липень!$C$3:$C$40)</f>
        <v>0</v>
      </c>
      <c r="J16" s="44">
        <f>SUMIF(серпень!$B$3:$B$42,$B16,серпень!$C$3:$C$42)</f>
        <v>0</v>
      </c>
      <c r="K16" s="44">
        <f>SUMIF(вересень!$B$3:$B$41,$B16,вересень!$C$3:$C$41)</f>
        <v>0</v>
      </c>
      <c r="L16" s="44">
        <f>SUMIF(жовтень!$B$3:$B$50,$B16,жовтень!$C$3:$C$50)</f>
        <v>0</v>
      </c>
      <c r="M16" s="44">
        <f>SUMIF(листопад!$B$3:$B$44,$B16,листопад!$C$3:$C$44)</f>
        <v>25000</v>
      </c>
      <c r="N16" s="44">
        <f>SUMIF(грудень!$B$3:$B$60,$B16,грудень!$C$3:$C$60)</f>
        <v>0</v>
      </c>
      <c r="O16" s="41">
        <f t="shared" si="0"/>
        <v>25000</v>
      </c>
    </row>
    <row r="17" spans="1:15" x14ac:dyDescent="0.25">
      <c r="B17" s="43" t="s">
        <v>22</v>
      </c>
      <c r="C17" s="44">
        <f>SUMIF(січень!$B$3:$B$63,B17,січень!$C$3:$C$63)</f>
        <v>223816</v>
      </c>
      <c r="D17" s="44">
        <f>SUMIF(лютий!$B$3:$B$44,B17,лютий!$C$3:$C$44)</f>
        <v>0</v>
      </c>
      <c r="E17" s="44">
        <f>SUMIF(березень!$B$3:$B$53,B17,березень!$C$3:$C$53)</f>
        <v>0</v>
      </c>
      <c r="F17" s="44">
        <f>SUMIF(квітень!$B$3:$B$62,B17,квітень!$C$3:$C$62)</f>
        <v>0</v>
      </c>
      <c r="G17" s="44">
        <f>SUMIF(травень!$B$3:$B$43,B17,травень!$C$3:$C$43)</f>
        <v>59650.1</v>
      </c>
      <c r="H17" s="44">
        <f>SUMIF(червень!$B$3:$B$45,B17,червень!$C$3:$C$45)</f>
        <v>0</v>
      </c>
      <c r="I17" s="44">
        <f>SUMIF(липень!$B$3:$B$40,$B17,липень!$C$3:$C$40)</f>
        <v>0</v>
      </c>
      <c r="J17" s="44">
        <f>SUMIF(серпень!$B$3:$B$42,$B17,серпень!$C$3:$C$42)</f>
        <v>0</v>
      </c>
      <c r="K17" s="44">
        <f>SUMIF(вересень!$B$3:$B$41,$B17,вересень!$C$3:$C$41)</f>
        <v>689268.45</v>
      </c>
      <c r="L17" s="44">
        <f>SUMIF(жовтень!$B$3:$B$50,$B17,жовтень!$C$3:$C$50)</f>
        <v>0</v>
      </c>
      <c r="M17" s="44">
        <f>SUMIF(листопад!$B$3:$B$44,$B17,листопад!$C$3:$C$44)</f>
        <v>0</v>
      </c>
      <c r="N17" s="44">
        <f>SUMIF(грудень!$B$3:$B$60,$B17,грудень!$C$3:$C$60)</f>
        <v>0</v>
      </c>
      <c r="O17" s="41">
        <f t="shared" si="0"/>
        <v>972734.54999999993</v>
      </c>
    </row>
    <row r="18" spans="1:15" x14ac:dyDescent="0.25">
      <c r="B18" s="43" t="s">
        <v>245</v>
      </c>
      <c r="C18" s="44"/>
      <c r="D18" s="44"/>
      <c r="E18" s="44"/>
      <c r="F18" s="44"/>
      <c r="G18" s="44"/>
      <c r="H18" s="44">
        <f>SUMIF(червень!$B$3:$B$45,B18,червень!$C$3:$C$45)</f>
        <v>0</v>
      </c>
      <c r="I18" s="44">
        <f>SUMIF(липень!$B$3:$B$40,$B18,липень!$C$3:$C$40)</f>
        <v>0</v>
      </c>
      <c r="J18" s="44">
        <f>SUMIF(серпень!$B$3:$B$42,$B18,серпень!$C$3:$C$42)</f>
        <v>0</v>
      </c>
      <c r="K18" s="44">
        <f>SUMIF(вересень!$B$3:$B$41,$B18,вересень!$C$3:$C$41)</f>
        <v>0</v>
      </c>
      <c r="L18" s="44">
        <f>SUMIF(жовтень!$B$3:$B$50,$B18,жовтень!$C$3:$C$50)</f>
        <v>0</v>
      </c>
      <c r="M18" s="44">
        <f>SUMIF(листопад!$B$3:$B$44,$B18,листопад!$C$3:$C$44)</f>
        <v>0</v>
      </c>
      <c r="N18" s="44">
        <f>SUMIF(грудень!$B$3:$B$60,$B18,грудень!$C$3:$C$60)</f>
        <v>40000</v>
      </c>
      <c r="O18" s="41">
        <f t="shared" si="0"/>
        <v>40000</v>
      </c>
    </row>
    <row r="19" spans="1:15" x14ac:dyDescent="0.25">
      <c r="B19" s="43" t="s">
        <v>246</v>
      </c>
      <c r="C19" s="44"/>
      <c r="D19" s="44"/>
      <c r="E19" s="44"/>
      <c r="F19" s="44"/>
      <c r="G19" s="44"/>
      <c r="H19" s="44">
        <f>SUMIF(червень!$B$3:$B$45,B19,червень!$C$3:$C$45)</f>
        <v>0</v>
      </c>
      <c r="I19" s="44">
        <f>SUMIF(липень!$B$3:$B$40,$B19,липень!$C$3:$C$40)</f>
        <v>0</v>
      </c>
      <c r="J19" s="44">
        <f>SUMIF(серпень!$B$3:$B$42,$B19,серпень!$C$3:$C$42)</f>
        <v>0</v>
      </c>
      <c r="K19" s="44">
        <f>SUMIF(вересень!$B$3:$B$41,$B19,вересень!$C$3:$C$41)</f>
        <v>0</v>
      </c>
      <c r="L19" s="44">
        <f>SUMIF(жовтень!$B$3:$B$50,$B19,жовтень!$C$3:$C$50)</f>
        <v>0</v>
      </c>
      <c r="M19" s="44">
        <f>SUMIF(листопад!$B$3:$B$44,$B19,листопад!$C$3:$C$44)</f>
        <v>0</v>
      </c>
      <c r="N19" s="44">
        <f>SUMIF(грудень!$B$3:$B$60,$B19,грудень!$C$3:$C$60)</f>
        <v>10000</v>
      </c>
      <c r="O19" s="41">
        <f t="shared" si="0"/>
        <v>10000</v>
      </c>
    </row>
    <row r="20" spans="1:15" x14ac:dyDescent="0.25">
      <c r="B20" s="43" t="s">
        <v>17</v>
      </c>
      <c r="C20" s="44">
        <f>SUMIF(січень!$B$3:$B$63,B20,січень!$C$3:$C$63)</f>
        <v>0</v>
      </c>
      <c r="D20" s="44">
        <f>SUMIF(лютий!$B$3:$B$44,B20,лютий!$C$3:$C$44)</f>
        <v>15217</v>
      </c>
      <c r="E20" s="44">
        <f>SUMIF(березень!$B$3:$B$53,B20,березень!$C$3:$C$53)</f>
        <v>0</v>
      </c>
      <c r="F20" s="44">
        <f>SUMIF(квітень!$B$3:$B$62,B20,квітень!$C$3:$C$62)</f>
        <v>15000</v>
      </c>
      <c r="G20" s="44">
        <f>SUMIF(травень!$B$3:$B$43,B20,травень!$C$3:$C$43)</f>
        <v>0</v>
      </c>
      <c r="H20" s="44">
        <f>SUMIF(червень!$B$3:$B$45,B20,червень!$C$3:$C$45)</f>
        <v>0</v>
      </c>
      <c r="I20" s="44">
        <f>SUMIF(липень!$B$3:$B$40,$B20,липень!$C$3:$C$40)</f>
        <v>0</v>
      </c>
      <c r="J20" s="44">
        <f>SUMIF(серпень!$B$3:$B$42,$B20,серпень!$C$3:$C$42)</f>
        <v>0</v>
      </c>
      <c r="K20" s="44">
        <f>SUMIF(вересень!$B$3:$B$41,$B20,вересень!$C$3:$C$41)</f>
        <v>10000</v>
      </c>
      <c r="L20" s="44">
        <f>SUMIF(жовтень!$B$3:$B$50,$B20,жовтень!$C$3:$C$50)</f>
        <v>0</v>
      </c>
      <c r="M20" s="44">
        <f>SUMIF(листопад!$B$3:$B$44,$B20,листопад!$C$3:$C$44)</f>
        <v>0</v>
      </c>
      <c r="N20" s="44">
        <f>SUMIF(грудень!$B$3:$B$60,$B20,грудень!$C$3:$C$60)</f>
        <v>15160</v>
      </c>
      <c r="O20" s="41">
        <f t="shared" si="0"/>
        <v>55377</v>
      </c>
    </row>
    <row r="21" spans="1:15" s="15" customFormat="1" x14ac:dyDescent="0.25">
      <c r="A21" s="22"/>
      <c r="B21" s="43" t="s">
        <v>80</v>
      </c>
      <c r="C21" s="44">
        <f>SUMIF(січень!$B$3:$B$63,B21,січень!$C$3:$C$63)</f>
        <v>50032</v>
      </c>
      <c r="D21" s="44">
        <f>SUMIF(лютий!$B$3:$B$44,B21,лютий!$C$3:$C$44)</f>
        <v>0</v>
      </c>
      <c r="E21" s="44">
        <f>SUMIF(березень!$B$3:$B$53,B21,березень!$C$3:$C$53)</f>
        <v>99700</v>
      </c>
      <c r="F21" s="44">
        <f>SUMIF(квітень!$B$3:$B$62,B21,квітень!$C$3:$C$62)</f>
        <v>50393</v>
      </c>
      <c r="G21" s="44">
        <f>SUMIF(травень!$B$3:$B$43,B21,травень!$C$3:$C$43)</f>
        <v>50555</v>
      </c>
      <c r="H21" s="44">
        <f>SUMIF(червень!$B$3:$B$45,B21,червень!$C$3:$C$45)</f>
        <v>50390</v>
      </c>
      <c r="I21" s="44">
        <f>SUMIF(липень!$B$3:$B$40,$B21,липень!$C$3:$C$40)</f>
        <v>51455</v>
      </c>
      <c r="J21" s="44">
        <f>SUMIF(серпень!$B$3:$B$42,$B21,серпень!$C$3:$C$42)</f>
        <v>51200</v>
      </c>
      <c r="K21" s="44">
        <f>SUMIF(вересень!$B$3:$B$41,$B21,вересень!$C$3:$C$41)</f>
        <v>49780</v>
      </c>
      <c r="L21" s="44">
        <f>SUMIF(жовтень!$B$3:$B$50,$B21,жовтень!$C$3:$C$50)</f>
        <v>40320</v>
      </c>
      <c r="M21" s="44">
        <f>SUMIF(листопад!$B$3:$B$44,$B21,листопад!$C$3:$C$44)</f>
        <v>10070</v>
      </c>
      <c r="N21" s="44">
        <f>SUMIF(грудень!$B$3:$B$60,$B21,грудень!$C$3:$C$60)</f>
        <v>50790</v>
      </c>
      <c r="O21" s="41">
        <f t="shared" si="0"/>
        <v>554685</v>
      </c>
    </row>
    <row r="22" spans="1:15" x14ac:dyDescent="0.25">
      <c r="B22" s="43" t="s">
        <v>18</v>
      </c>
      <c r="C22" s="44">
        <f>SUMIF(січень!$B$3:$B$63,B22,січень!$C$3:$C$63)</f>
        <v>0</v>
      </c>
      <c r="D22" s="44">
        <f>SUMIF(лютий!$B$3:$B$44,B22,лютий!$C$3:$C$44)</f>
        <v>7500</v>
      </c>
      <c r="E22" s="44">
        <f>SUMIF(березень!$B$3:$B$53,B22,березень!$C$3:$C$53)</f>
        <v>0</v>
      </c>
      <c r="F22" s="44">
        <f>SUMIF(квітень!$B$3:$B$62,B22,квітень!$C$3:$C$62)</f>
        <v>0</v>
      </c>
      <c r="G22" s="44">
        <f>SUMIF(травень!$B$3:$B$43,B22,травень!$C$3:$C$43)</f>
        <v>0</v>
      </c>
      <c r="H22" s="44">
        <f>SUMIF(червень!$B$3:$B$45,B22,червень!$C$3:$C$45)</f>
        <v>0</v>
      </c>
      <c r="I22" s="44">
        <f>SUMIF(липень!$B$3:$B$40,$B22,липень!$C$3:$C$40)</f>
        <v>0</v>
      </c>
      <c r="J22" s="44">
        <f>SUMIF(серпень!$B$3:$B$42,$B22,серпень!$C$3:$C$42)</f>
        <v>0</v>
      </c>
      <c r="K22" s="44">
        <f>SUMIF(вересень!$B$3:$B$41,$B22,вересень!$C$3:$C$41)</f>
        <v>0</v>
      </c>
      <c r="L22" s="44">
        <f>SUMIF(жовтень!$B$3:$B$50,$B22,жовтень!$C$3:$C$50)</f>
        <v>0</v>
      </c>
      <c r="M22" s="44">
        <f>SUMIF(листопад!$B$3:$B$44,$B22,листопад!$C$3:$C$44)</f>
        <v>0</v>
      </c>
      <c r="N22" s="44">
        <f>SUMIF(грудень!$B$3:$B$60,$B22,грудень!$C$3:$C$60)</f>
        <v>0</v>
      </c>
      <c r="O22" s="41">
        <f t="shared" si="0"/>
        <v>7500</v>
      </c>
    </row>
    <row r="23" spans="1:15" x14ac:dyDescent="0.25">
      <c r="B23" s="43" t="s">
        <v>152</v>
      </c>
      <c r="C23" s="44">
        <f>SUMIF(січень!$B$3:$B$63,B23,січень!$C$3:$C$63)</f>
        <v>0</v>
      </c>
      <c r="D23" s="44">
        <f>SUMIF(лютий!$B$3:$B$44,B23,лютий!$C$3:$C$44)</f>
        <v>0</v>
      </c>
      <c r="E23" s="44">
        <f>SUMIF(березень!$B$3:$B$53,B23,березень!$C$3:$C$53)</f>
        <v>0</v>
      </c>
      <c r="F23" s="44">
        <f>SUMIF(квітень!$B$3:$B$62,B23,квітень!$C$3:$C$62)</f>
        <v>0</v>
      </c>
      <c r="G23" s="44">
        <f>SUMIF(травень!$B$3:$B$43,B23,травень!$C$3:$C$43)</f>
        <v>0</v>
      </c>
      <c r="H23" s="44">
        <f>SUMIF(червень!$B$3:$B$45,B23,червень!$C$3:$C$45)</f>
        <v>30000</v>
      </c>
      <c r="I23" s="44">
        <f>SUMIF(липень!$B$3:$B$40,$B23,липень!$C$3:$C$40)</f>
        <v>0</v>
      </c>
      <c r="J23" s="44">
        <f>SUMIF(серпень!$B$3:$B$42,$B23,серпень!$C$3:$C$42)</f>
        <v>0</v>
      </c>
      <c r="K23" s="44">
        <f>SUMIF(вересень!$B$3:$B$41,$B23,вересень!$C$3:$C$41)</f>
        <v>0</v>
      </c>
      <c r="L23" s="44">
        <f>SUMIF(жовтень!$B$3:$B$50,$B23,жовтень!$C$3:$C$50)</f>
        <v>0</v>
      </c>
      <c r="M23" s="44">
        <f>SUMIF(листопад!$B$3:$B$44,$B23,листопад!$C$3:$C$44)</f>
        <v>0</v>
      </c>
      <c r="N23" s="44">
        <f>SUMIF(грудень!$B$3:$B$60,$B23,грудень!$C$3:$C$60)</f>
        <v>42318</v>
      </c>
      <c r="O23" s="41">
        <f t="shared" si="0"/>
        <v>72318</v>
      </c>
    </row>
    <row r="24" spans="1:15" s="15" customFormat="1" x14ac:dyDescent="0.25">
      <c r="A24" s="22"/>
      <c r="B24" s="43" t="s">
        <v>235</v>
      </c>
      <c r="C24" s="44"/>
      <c r="D24" s="44"/>
      <c r="E24" s="44"/>
      <c r="F24" s="44"/>
      <c r="G24" s="44"/>
      <c r="H24" s="44">
        <f>SUMIF(червень!$B$3:$B$45,B24,червень!$C$3:$C$45)</f>
        <v>0</v>
      </c>
      <c r="I24" s="44">
        <f>SUMIF(липень!$B$3:$B$40,$B24,липень!$C$3:$C$40)</f>
        <v>0</v>
      </c>
      <c r="J24" s="44">
        <f>SUMIF(серпень!$B$3:$B$42,$B24,серпень!$C$3:$C$42)</f>
        <v>0</v>
      </c>
      <c r="K24" s="44">
        <f>SUMIF(вересень!$B$3:$B$41,$B24,вересень!$C$3:$C$41)</f>
        <v>0</v>
      </c>
      <c r="L24" s="44">
        <f>SUMIF(жовтень!$B$3:$B$50,$B24,жовтень!$C$3:$C$50)</f>
        <v>0</v>
      </c>
      <c r="M24" s="44">
        <f>SUMIF(листопад!$B$3:$B$44,$B24,листопад!$C$3:$C$44)</f>
        <v>0</v>
      </c>
      <c r="N24" s="44">
        <f>SUMIF(грудень!$B$3:$B$60,$B24,грудень!$C$3:$C$60)</f>
        <v>20000</v>
      </c>
      <c r="O24" s="41">
        <f t="shared" si="0"/>
        <v>20000</v>
      </c>
    </row>
    <row r="25" spans="1:15" x14ac:dyDescent="0.25">
      <c r="B25" s="43" t="s">
        <v>180</v>
      </c>
      <c r="C25" s="44">
        <f>SUMIF(січень!$B$3:$B$63,B25,січень!$C$3:$C$63)</f>
        <v>0</v>
      </c>
      <c r="D25" s="44">
        <f>SUMIF(лютий!$B$3:$B$44,B25,лютий!$C$3:$C$44)</f>
        <v>0</v>
      </c>
      <c r="E25" s="44">
        <f>SUMIF(березень!$B$3:$B$53,B25,березень!$C$3:$C$53)</f>
        <v>0</v>
      </c>
      <c r="F25" s="44">
        <f>SUMIF(квітень!$B$3:$B$62,B25,квітень!$C$3:$C$62)</f>
        <v>0</v>
      </c>
      <c r="G25" s="44">
        <f>SUMIF(травень!$B$3:$B$43,B25,травень!$C$3:$C$43)</f>
        <v>0</v>
      </c>
      <c r="H25" s="44">
        <f>SUMIF(червень!$B$3:$B$45,B25,червень!$C$3:$C$45)</f>
        <v>0</v>
      </c>
      <c r="I25" s="44">
        <f>SUMIF(липень!$B$3:$B$40,$B25,липень!$C$3:$C$40)</f>
        <v>0</v>
      </c>
      <c r="J25" s="44">
        <f>SUMIF(серпень!$B$3:$B$42,$B25,серпень!$C$3:$C$42)</f>
        <v>3000</v>
      </c>
      <c r="K25" s="44">
        <f>SUMIF(вересень!$B$3:$B$41,$B25,вересень!$C$3:$C$41)</f>
        <v>0</v>
      </c>
      <c r="L25" s="44">
        <f>SUMIF(жовтень!$B$3:$B$50,$B25,жовтень!$C$3:$C$50)</f>
        <v>0</v>
      </c>
      <c r="M25" s="44">
        <f>SUMIF(листопад!$B$3:$B$44,$B25,листопад!$C$3:$C$44)</f>
        <v>0</v>
      </c>
      <c r="N25" s="44">
        <f>SUMIF(грудень!$B$3:$B$60,$B25,грудень!$C$3:$C$60)</f>
        <v>0</v>
      </c>
      <c r="O25" s="41">
        <f t="shared" si="0"/>
        <v>3000</v>
      </c>
    </row>
    <row r="26" spans="1:15" x14ac:dyDescent="0.25">
      <c r="B26" s="43" t="s">
        <v>145</v>
      </c>
      <c r="C26" s="44">
        <f>SUMIF(січень!$B$3:$B$63,B26,січень!$C$3:$C$63)</f>
        <v>0</v>
      </c>
      <c r="D26" s="44">
        <f>SUMIF(лютий!$B$3:$B$44,B26,лютий!$C$3:$C$44)</f>
        <v>0</v>
      </c>
      <c r="E26" s="44">
        <f>SUMIF(березень!$B$3:$B$53,B26,березень!$C$3:$C$53)</f>
        <v>0</v>
      </c>
      <c r="F26" s="44">
        <f>SUMIF(квітень!$B$3:$B$62,B26,квітень!$C$3:$C$62)</f>
        <v>0</v>
      </c>
      <c r="G26" s="44">
        <f>SUMIF(травень!$B$3:$B$43,B26,травень!$C$3:$C$43)</f>
        <v>0</v>
      </c>
      <c r="H26" s="44">
        <f>SUMIF(червень!$B$3:$B$45,B26,червень!$C$3:$C$45)</f>
        <v>28000</v>
      </c>
      <c r="I26" s="44">
        <f>SUMIF(липень!$B$3:$B$40,$B26,липень!$C$3:$C$40)</f>
        <v>0</v>
      </c>
      <c r="J26" s="44">
        <f>SUMIF(серпень!$B$3:$B$42,$B26,серпень!$C$3:$C$42)</f>
        <v>0</v>
      </c>
      <c r="K26" s="44">
        <f>SUMIF(вересень!$B$3:$B$41,$B26,вересень!$C$3:$C$41)</f>
        <v>0</v>
      </c>
      <c r="L26" s="44">
        <f>SUMIF(жовтень!$B$3:$B$50,$B26,жовтень!$C$3:$C$50)</f>
        <v>0</v>
      </c>
      <c r="M26" s="44">
        <f>SUMIF(листопад!$B$3:$B$44,$B26,листопад!$C$3:$C$44)</f>
        <v>1000</v>
      </c>
      <c r="N26" s="44">
        <f>SUMIF(грудень!$B$3:$B$60,$B26,грудень!$C$3:$C$60)</f>
        <v>0</v>
      </c>
      <c r="O26" s="41">
        <f t="shared" si="0"/>
        <v>29000</v>
      </c>
    </row>
    <row r="27" spans="1:15" s="55" customFormat="1" x14ac:dyDescent="0.25">
      <c r="A27" s="22"/>
      <c r="B27" s="43" t="s">
        <v>189</v>
      </c>
      <c r="C27" s="44">
        <f>SUMIF(січень!$B$3:$B$63,B27,січень!$C$3:$C$63)</f>
        <v>0</v>
      </c>
      <c r="D27" s="44">
        <f>SUMIF(лютий!$B$3:$B$44,B27,лютий!$C$3:$C$44)</f>
        <v>0</v>
      </c>
      <c r="E27" s="44">
        <f>SUMIF(березень!$B$3:$B$53,B27,березень!$C$3:$C$53)</f>
        <v>0</v>
      </c>
      <c r="F27" s="44">
        <f>SUMIF(квітень!$B$3:$B$62,B27,квітень!$C$3:$C$62)</f>
        <v>0</v>
      </c>
      <c r="G27" s="44">
        <f>SUMIF(травень!$B$3:$B$43,B27,травень!$C$3:$C$43)</f>
        <v>0</v>
      </c>
      <c r="H27" s="44">
        <f>SUMIF(червень!$B$3:$B$45,B27,червень!$C$3:$C$45)</f>
        <v>0</v>
      </c>
      <c r="I27" s="44">
        <f>SUMIF(липень!$B$3:$B$40,$B27,липень!$C$3:$C$40)</f>
        <v>0</v>
      </c>
      <c r="J27" s="44">
        <f>SUMIF(серпень!$B$3:$B$42,$B27,серпень!$C$3:$C$42)</f>
        <v>50000</v>
      </c>
      <c r="K27" s="44">
        <f>SUMIF(вересень!$B$3:$B$41,$B27,вересень!$C$3:$C$41)</f>
        <v>0</v>
      </c>
      <c r="L27" s="44">
        <f>SUMIF(жовтень!$B$3:$B$50,$B27,жовтень!$C$3:$C$50)</f>
        <v>0</v>
      </c>
      <c r="M27" s="44">
        <f>SUMIF(листопад!$B$3:$B$44,$B27,листопад!$C$3:$C$44)</f>
        <v>0</v>
      </c>
      <c r="N27" s="44">
        <f>SUMIF(грудень!$B$3:$B$60,$B27,грудень!$C$3:$C$60)</f>
        <v>50000</v>
      </c>
      <c r="O27" s="41">
        <f t="shared" si="0"/>
        <v>100000</v>
      </c>
    </row>
    <row r="28" spans="1:15" s="55" customFormat="1" x14ac:dyDescent="0.25">
      <c r="A28" s="22"/>
      <c r="B28" s="43" t="s">
        <v>19</v>
      </c>
      <c r="C28" s="44">
        <f>SUMIF(січень!$B$3:$B$63,B28,січень!$C$3:$C$63)</f>
        <v>0</v>
      </c>
      <c r="D28" s="44">
        <f>SUMIF(лютий!$B$3:$B$44,B28,лютий!$C$3:$C$44)</f>
        <v>25000</v>
      </c>
      <c r="E28" s="44">
        <f>SUMIF(березень!$B$3:$B$53,B28,березень!$C$3:$C$53)</f>
        <v>0</v>
      </c>
      <c r="F28" s="44">
        <f>SUMIF(квітень!$B$3:$B$62,B28,квітень!$C$3:$C$62)</f>
        <v>0</v>
      </c>
      <c r="G28" s="44">
        <f>SUMIF(травень!$B$3:$B$43,B28,травень!$C$3:$C$43)</f>
        <v>0</v>
      </c>
      <c r="H28" s="44">
        <f>SUMIF(червень!$B$3:$B$45,B28,червень!$C$3:$C$45)</f>
        <v>0</v>
      </c>
      <c r="I28" s="44">
        <f>SUMIF(липень!$B$3:$B$40,$B28,липень!$C$3:$C$40)</f>
        <v>10000</v>
      </c>
      <c r="J28" s="44">
        <f>SUMIF(серпень!$B$3:$B$42,$B28,серпень!$C$3:$C$42)</f>
        <v>0</v>
      </c>
      <c r="K28" s="44">
        <f>SUMIF(вересень!$B$3:$B$41,$B28,вересень!$C$3:$C$41)</f>
        <v>0</v>
      </c>
      <c r="L28" s="44">
        <f>SUMIF(жовтень!$B$3:$B$50,$B28,жовтень!$C$3:$C$50)</f>
        <v>20000</v>
      </c>
      <c r="M28" s="44">
        <f>SUMIF(листопад!$B$3:$B$44,$B28,листопад!$C$3:$C$44)</f>
        <v>0</v>
      </c>
      <c r="N28" s="44">
        <f>SUMIF(грудень!$B$3:$B$60,$B28,грудень!$C$3:$C$60)</f>
        <v>0</v>
      </c>
      <c r="O28" s="41">
        <f t="shared" si="0"/>
        <v>55000</v>
      </c>
    </row>
    <row r="29" spans="1:15" s="55" customFormat="1" x14ac:dyDescent="0.25">
      <c r="A29" s="22"/>
      <c r="B29" s="43" t="s">
        <v>188</v>
      </c>
      <c r="C29" s="44">
        <f>SUMIF(січень!$B$3:$B$63,B29,січень!$C$3:$C$63)</f>
        <v>0</v>
      </c>
      <c r="D29" s="44">
        <f>SUMIF(лютий!$B$3:$B$44,B29,лютий!$C$3:$C$44)</f>
        <v>0</v>
      </c>
      <c r="E29" s="44">
        <f>SUMIF(березень!$B$3:$B$53,B29,березень!$C$3:$C$53)</f>
        <v>0</v>
      </c>
      <c r="F29" s="44">
        <f>SUMIF(квітень!$B$3:$B$62,B29,квітень!$C$3:$C$62)</f>
        <v>0</v>
      </c>
      <c r="G29" s="44">
        <f>SUMIF(травень!$B$3:$B$43,B29,травень!$C$3:$C$43)</f>
        <v>0</v>
      </c>
      <c r="H29" s="44">
        <f>SUMIF(червень!$B$3:$B$45,B29,червень!$C$3:$C$45)</f>
        <v>0</v>
      </c>
      <c r="I29" s="44">
        <f>SUMIF(липень!$B$3:$B$40,$B29,липень!$C$3:$C$40)</f>
        <v>0</v>
      </c>
      <c r="J29" s="44">
        <f>SUMIF(серпень!$B$3:$B$42,$B29,серпень!$C$3:$C$42)</f>
        <v>20000</v>
      </c>
      <c r="K29" s="44">
        <f>SUMIF(вересень!$B$3:$B$41,$B29,вересень!$C$3:$C$41)</f>
        <v>0</v>
      </c>
      <c r="L29" s="44">
        <f>SUMIF(жовтень!$B$3:$B$50,$B29,жовтень!$C$3:$C$50)</f>
        <v>0</v>
      </c>
      <c r="M29" s="44">
        <f>SUMIF(листопад!$B$3:$B$44,$B29,листопад!$C$3:$C$44)</f>
        <v>0</v>
      </c>
      <c r="N29" s="44">
        <f>SUMIF(грудень!$B$3:$B$60,$B29,грудень!$C$3:$C$60)</f>
        <v>0</v>
      </c>
      <c r="O29" s="41">
        <f t="shared" si="0"/>
        <v>20000</v>
      </c>
    </row>
    <row r="30" spans="1:15" s="55" customFormat="1" x14ac:dyDescent="0.25">
      <c r="A30" s="22"/>
      <c r="B30" s="43" t="s">
        <v>244</v>
      </c>
      <c r="C30" s="44"/>
      <c r="D30" s="44"/>
      <c r="E30" s="44"/>
      <c r="F30" s="44"/>
      <c r="G30" s="44"/>
      <c r="H30" s="44">
        <f>SUMIF(червень!$B$3:$B$45,B30,червень!$C$3:$C$45)</f>
        <v>0</v>
      </c>
      <c r="I30" s="44">
        <f>SUMIF(липень!$B$3:$B$40,$B30,липень!$C$3:$C$40)</f>
        <v>0</v>
      </c>
      <c r="J30" s="44">
        <f>SUMIF(серпень!$B$3:$B$42,$B30,серпень!$C$3:$C$42)</f>
        <v>0</v>
      </c>
      <c r="K30" s="44">
        <f>SUMIF(вересень!$B$3:$B$41,$B30,вересень!$C$3:$C$41)</f>
        <v>0</v>
      </c>
      <c r="L30" s="44">
        <f>SUMIF(жовтень!$B$3:$B$50,$B30,жовтень!$C$3:$C$50)</f>
        <v>0</v>
      </c>
      <c r="M30" s="44">
        <f>SUMIF(листопад!$B$3:$B$44,$B30,листопад!$C$3:$C$44)</f>
        <v>0</v>
      </c>
      <c r="N30" s="44">
        <f>SUMIF(грудень!$B$3:$B$60,$B30,грудень!$C$3:$C$60)</f>
        <v>61592</v>
      </c>
      <c r="O30" s="41">
        <f t="shared" si="0"/>
        <v>61592</v>
      </c>
    </row>
    <row r="31" spans="1:15" s="55" customFormat="1" x14ac:dyDescent="0.25">
      <c r="A31" s="22"/>
      <c r="B31" s="43" t="s">
        <v>248</v>
      </c>
      <c r="C31" s="44"/>
      <c r="D31" s="44"/>
      <c r="E31" s="44"/>
      <c r="F31" s="44"/>
      <c r="G31" s="44"/>
      <c r="H31" s="44">
        <f>SUMIF(червень!$B$3:$B$45,B31,червень!$C$3:$C$45)</f>
        <v>0</v>
      </c>
      <c r="I31" s="44">
        <f>SUMIF(липень!$B$3:$B$40,$B31,липень!$C$3:$C$40)</f>
        <v>0</v>
      </c>
      <c r="J31" s="44">
        <f>SUMIF(серпень!$B$3:$B$42,$B31,серпень!$C$3:$C$42)</f>
        <v>0</v>
      </c>
      <c r="K31" s="44">
        <f>SUMIF(вересень!$B$3:$B$41,$B31,вересень!$C$3:$C$41)</f>
        <v>0</v>
      </c>
      <c r="L31" s="44">
        <f>SUMIF(жовтень!$B$3:$B$50,$B31,жовтень!$C$3:$C$50)</f>
        <v>0</v>
      </c>
      <c r="M31" s="44">
        <f>SUMIF(листопад!$B$3:$B$44,$B31,листопад!$C$3:$C$44)</f>
        <v>0</v>
      </c>
      <c r="N31" s="44">
        <f>SUMIF(грудень!$B$3:$B$60,$B31,грудень!$C$3:$C$60)</f>
        <v>57740</v>
      </c>
      <c r="O31" s="41">
        <f t="shared" si="0"/>
        <v>57740</v>
      </c>
    </row>
    <row r="32" spans="1:15" s="55" customFormat="1" x14ac:dyDescent="0.25">
      <c r="A32" s="22"/>
      <c r="B32" s="43" t="s">
        <v>142</v>
      </c>
      <c r="C32" s="44">
        <f>SUMIF(січень!$B$3:$B$63,B32,січень!$C$3:$C$63)</f>
        <v>0</v>
      </c>
      <c r="D32" s="44">
        <f>SUMIF(лютий!$B$3:$B$44,B32,лютий!$C$3:$C$44)</f>
        <v>0</v>
      </c>
      <c r="E32" s="44">
        <f>SUMIF(березень!$B$3:$B$53,B32,березень!$C$3:$C$53)</f>
        <v>0</v>
      </c>
      <c r="F32" s="44">
        <f>SUMIF(квітень!$B$3:$B$62,B32,квітень!$C$3:$C$62)</f>
        <v>0</v>
      </c>
      <c r="G32" s="44">
        <f>SUMIF(травень!$B$3:$B$43,B32,травень!$C$3:$C$43)</f>
        <v>0</v>
      </c>
      <c r="H32" s="44">
        <f>SUMIF(червень!$B$3:$B$45,B32,червень!$C$3:$C$45)</f>
        <v>5000</v>
      </c>
      <c r="I32" s="44">
        <f>SUMIF(липень!$B$3:$B$40,$B32,липень!$C$3:$C$40)</f>
        <v>3000</v>
      </c>
      <c r="J32" s="44">
        <f>SUMIF(серпень!$B$3:$B$42,$B32,серпень!$C$3:$C$42)</f>
        <v>0</v>
      </c>
      <c r="K32" s="44">
        <f>SUMIF(вересень!$B$3:$B$41,$B32,вересень!$C$3:$C$41)</f>
        <v>0</v>
      </c>
      <c r="L32" s="44">
        <f>SUMIF(жовтень!$B$3:$B$50,$B32,жовтень!$C$3:$C$50)</f>
        <v>0</v>
      </c>
      <c r="M32" s="44">
        <f>SUMIF(листопад!$B$3:$B$44,$B32,листопад!$C$3:$C$44)</f>
        <v>0</v>
      </c>
      <c r="N32" s="44">
        <f>SUMIF(грудень!$B$3:$B$60,$B32,грудень!$C$3:$C$60)</f>
        <v>3000</v>
      </c>
      <c r="O32" s="41">
        <f t="shared" si="0"/>
        <v>11000</v>
      </c>
    </row>
    <row r="33" spans="1:15" s="55" customFormat="1" x14ac:dyDescent="0.25">
      <c r="A33" s="22"/>
      <c r="B33" s="43" t="s">
        <v>214</v>
      </c>
      <c r="C33" s="44">
        <f>SUMIF(січень!$B$3:$B$63,B33,січень!$C$3:$C$63)</f>
        <v>0</v>
      </c>
      <c r="D33" s="44">
        <f>SUMIF(лютий!$B$3:$B$44,B33,лютий!$C$3:$C$44)</f>
        <v>0</v>
      </c>
      <c r="E33" s="44">
        <f>SUMIF(березень!$B$3:$B$53,B33,березень!$C$3:$C$53)</f>
        <v>0</v>
      </c>
      <c r="F33" s="44">
        <f>SUMIF(квітень!$B$3:$B$62,B33,квітень!$C$3:$C$62)</f>
        <v>0</v>
      </c>
      <c r="G33" s="44">
        <f>SUMIF(травень!$B$3:$B$43,B33,травень!$C$3:$C$43)</f>
        <v>0</v>
      </c>
      <c r="H33" s="44">
        <f>SUMIF(червень!$B$3:$B$45,B33,червень!$C$3:$C$45)</f>
        <v>0</v>
      </c>
      <c r="I33" s="44">
        <f>SUMIF(липень!$B$3:$B$40,$B33,липень!$C$3:$C$40)</f>
        <v>0</v>
      </c>
      <c r="J33" s="44">
        <f>SUMIF(серпень!$B$3:$B$42,$B33,серпень!$C$3:$C$42)</f>
        <v>0</v>
      </c>
      <c r="K33" s="44">
        <f>SUMIF(вересень!$B$3:$B$41,$B33,вересень!$C$3:$C$41)</f>
        <v>0</v>
      </c>
      <c r="L33" s="44">
        <f>SUMIF(жовтень!$B$3:$B$50,$B33,жовтень!$C$3:$C$50)</f>
        <v>3000</v>
      </c>
      <c r="M33" s="44">
        <f>SUMIF(листопад!$B$3:$B$44,$B33,листопад!$C$3:$C$44)</f>
        <v>0</v>
      </c>
      <c r="N33" s="44">
        <f>SUMIF(грудень!$B$3:$B$60,$B33,грудень!$C$3:$C$60)</f>
        <v>0</v>
      </c>
      <c r="O33" s="41">
        <f t="shared" si="0"/>
        <v>3000</v>
      </c>
    </row>
    <row r="34" spans="1:15" s="55" customFormat="1" x14ac:dyDescent="0.25">
      <c r="A34" s="22"/>
      <c r="B34" s="43" t="s">
        <v>249</v>
      </c>
      <c r="C34" s="44"/>
      <c r="D34" s="44"/>
      <c r="E34" s="44"/>
      <c r="F34" s="44"/>
      <c r="G34" s="44"/>
      <c r="H34" s="44">
        <f>SUMIF(червень!$B$3:$B$45,B34,червень!$C$3:$C$45)</f>
        <v>0</v>
      </c>
      <c r="I34" s="44">
        <f>SUMIF(липень!$B$3:$B$40,$B34,липень!$C$3:$C$40)</f>
        <v>0</v>
      </c>
      <c r="J34" s="44">
        <f>SUMIF(серпень!$B$3:$B$42,$B34,серпень!$C$3:$C$42)</f>
        <v>0</v>
      </c>
      <c r="K34" s="44">
        <f>SUMIF(вересень!$B$3:$B$41,$B34,вересень!$C$3:$C$41)</f>
        <v>0</v>
      </c>
      <c r="L34" s="44">
        <f>SUMIF(жовтень!$B$3:$B$50,$B34,жовтень!$C$3:$C$50)</f>
        <v>0</v>
      </c>
      <c r="M34" s="44">
        <f>SUMIF(листопад!$B$3:$B$44,$B34,листопад!$C$3:$C$44)</f>
        <v>0</v>
      </c>
      <c r="N34" s="44">
        <f>SUMIF(грудень!$B$3:$B$60,$B34,грудень!$C$3:$C$60)</f>
        <v>8450</v>
      </c>
      <c r="O34" s="41">
        <f t="shared" si="0"/>
        <v>8450</v>
      </c>
    </row>
    <row r="35" spans="1:15" s="55" customFormat="1" x14ac:dyDescent="0.25">
      <c r="A35" s="22"/>
      <c r="B35" s="43" t="s">
        <v>236</v>
      </c>
      <c r="C35" s="44"/>
      <c r="D35" s="44"/>
      <c r="E35" s="44"/>
      <c r="F35" s="44"/>
      <c r="G35" s="44"/>
      <c r="H35" s="44">
        <f>SUMIF(червень!$B$3:$B$45,B35,червень!$C$3:$C$45)</f>
        <v>0</v>
      </c>
      <c r="I35" s="44">
        <f>SUMIF(липень!$B$3:$B$40,$B35,липень!$C$3:$C$40)</f>
        <v>0</v>
      </c>
      <c r="J35" s="44">
        <f>SUMIF(серпень!$B$3:$B$42,$B35,серпень!$C$3:$C$42)</f>
        <v>0</v>
      </c>
      <c r="K35" s="44">
        <f>SUMIF(вересень!$B$3:$B$41,$B35,вересень!$C$3:$C$41)</f>
        <v>0</v>
      </c>
      <c r="L35" s="44">
        <f>SUMIF(жовтень!$B$3:$B$50,$B35,жовтень!$C$3:$C$50)</f>
        <v>0</v>
      </c>
      <c r="M35" s="44">
        <f>SUMIF(листопад!$B$3:$B$44,$B35,листопад!$C$3:$C$44)</f>
        <v>0</v>
      </c>
      <c r="N35" s="44">
        <f>SUMIF(грудень!$B$3:$B$60,$B35,грудень!$C$3:$C$60)</f>
        <v>27000</v>
      </c>
      <c r="O35" s="41">
        <f t="shared" si="0"/>
        <v>27000</v>
      </c>
    </row>
    <row r="36" spans="1:15" s="55" customFormat="1" x14ac:dyDescent="0.25">
      <c r="A36" s="22"/>
      <c r="B36" s="43" t="s">
        <v>232</v>
      </c>
      <c r="C36" s="44"/>
      <c r="D36" s="44"/>
      <c r="E36" s="44"/>
      <c r="F36" s="44"/>
      <c r="G36" s="44"/>
      <c r="H36" s="44">
        <f>SUMIF(червень!$B$3:$B$45,B36,червень!$C$3:$C$45)</f>
        <v>0</v>
      </c>
      <c r="I36" s="44">
        <f>SUMIF(липень!$B$3:$B$40,$B36,липень!$C$3:$C$40)</f>
        <v>0</v>
      </c>
      <c r="J36" s="44">
        <f>SUMIF(серпень!$B$3:$B$42,$B36,серпень!$C$3:$C$42)</f>
        <v>0</v>
      </c>
      <c r="K36" s="44">
        <f>SUMIF(вересень!$B$3:$B$41,$B36,вересень!$C$3:$C$41)</f>
        <v>0</v>
      </c>
      <c r="L36" s="44">
        <f>SUMIF(жовтень!$B$3:$B$50,$B36,жовтень!$C$3:$C$50)</f>
        <v>0</v>
      </c>
      <c r="M36" s="44">
        <f>SUMIF(листопад!$B$3:$B$44,$B36,листопад!$C$3:$C$44)</f>
        <v>0</v>
      </c>
      <c r="N36" s="44">
        <f>SUMIF(грудень!$B$3:$B$60,$B36,грудень!$C$3:$C$60)</f>
        <v>10100</v>
      </c>
      <c r="O36" s="41">
        <f t="shared" ref="O36:O67" si="1">SUBTOTAL(9,C36:N36)</f>
        <v>10100</v>
      </c>
    </row>
    <row r="37" spans="1:15" s="55" customFormat="1" x14ac:dyDescent="0.25">
      <c r="A37" s="22"/>
      <c r="B37" s="43" t="s">
        <v>94</v>
      </c>
      <c r="C37" s="44">
        <f>SUMIF(січень!$B$3:$B$63,B37,січень!$C$3:$C$63)</f>
        <v>0</v>
      </c>
      <c r="D37" s="44">
        <f>SUMIF(лютий!$B$3:$B$44,B37,лютий!$C$3:$C$44)</f>
        <v>0</v>
      </c>
      <c r="E37" s="44">
        <f>SUMIF(березень!$B$3:$B$53,B37,березень!$C$3:$C$53)</f>
        <v>0</v>
      </c>
      <c r="F37" s="44">
        <f>SUMIF(квітень!$B$3:$B$62,B37,квітень!$C$3:$C$62)</f>
        <v>10000</v>
      </c>
      <c r="G37" s="44">
        <f>SUMIF(травень!$B$3:$B$43,B37,травень!$C$3:$C$43)</f>
        <v>0</v>
      </c>
      <c r="H37" s="44">
        <f>SUMIF(червень!$B$3:$B$45,B37,червень!$C$3:$C$45)</f>
        <v>0</v>
      </c>
      <c r="I37" s="44">
        <f>SUMIF(липень!$B$3:$B$40,$B37,липень!$C$3:$C$40)</f>
        <v>0</v>
      </c>
      <c r="J37" s="44">
        <f>SUMIF(серпень!$B$3:$B$42,$B37,серпень!$C$3:$C$42)</f>
        <v>0</v>
      </c>
      <c r="K37" s="44">
        <f>SUMIF(вересень!$B$3:$B$41,$B37,вересень!$C$3:$C$41)</f>
        <v>0</v>
      </c>
      <c r="L37" s="44">
        <f>SUMIF(жовтень!$B$3:$B$50,$B37,жовтень!$C$3:$C$50)</f>
        <v>0</v>
      </c>
      <c r="M37" s="44">
        <f>SUMIF(листопад!$B$3:$B$44,$B37,листопад!$C$3:$C$44)</f>
        <v>0</v>
      </c>
      <c r="N37" s="44">
        <f>SUMIF(грудень!$B$3:$B$60,$B37,грудень!$C$3:$C$60)</f>
        <v>0</v>
      </c>
      <c r="O37" s="41">
        <f t="shared" si="1"/>
        <v>10000</v>
      </c>
    </row>
    <row r="38" spans="1:15" s="55" customFormat="1" x14ac:dyDescent="0.25">
      <c r="A38" s="22"/>
      <c r="B38" s="43" t="s">
        <v>239</v>
      </c>
      <c r="C38" s="44"/>
      <c r="D38" s="44"/>
      <c r="E38" s="44"/>
      <c r="F38" s="44"/>
      <c r="G38" s="44"/>
      <c r="H38" s="44">
        <f>SUMIF(червень!$B$3:$B$45,B38,червень!$C$3:$C$45)</f>
        <v>0</v>
      </c>
      <c r="I38" s="44">
        <f>SUMIF(липень!$B$3:$B$40,$B38,липень!$C$3:$C$40)</f>
        <v>0</v>
      </c>
      <c r="J38" s="44">
        <f>SUMIF(серпень!$B$3:$B$42,$B38,серпень!$C$3:$C$42)</f>
        <v>0</v>
      </c>
      <c r="K38" s="44">
        <f>SUMIF(вересень!$B$3:$B$41,$B38,вересень!$C$3:$C$41)</f>
        <v>0</v>
      </c>
      <c r="L38" s="44">
        <f>SUMIF(жовтень!$B$3:$B$50,$B38,жовтень!$C$3:$C$50)</f>
        <v>0</v>
      </c>
      <c r="M38" s="44">
        <f>SUMIF(листопад!$B$3:$B$44,$B38,листопад!$C$3:$C$44)</f>
        <v>0</v>
      </c>
      <c r="N38" s="44">
        <f>SUMIF(грудень!$B$3:$B$60,$B38,грудень!$C$3:$C$60)</f>
        <v>50000</v>
      </c>
      <c r="O38" s="41">
        <f t="shared" si="1"/>
        <v>50000</v>
      </c>
    </row>
    <row r="39" spans="1:15" s="55" customFormat="1" x14ac:dyDescent="0.25">
      <c r="A39" s="22"/>
      <c r="B39" s="43" t="s">
        <v>93</v>
      </c>
      <c r="C39" s="44">
        <f>SUMIF(січень!$B$3:$B$63,B39,січень!$C$3:$C$63)</f>
        <v>0</v>
      </c>
      <c r="D39" s="44">
        <f>SUMIF(лютий!$B$3:$B$44,B39,лютий!$C$3:$C$44)</f>
        <v>0</v>
      </c>
      <c r="E39" s="44">
        <f>SUMIF(березень!$B$3:$B$53,B39,березень!$C$3:$C$53)</f>
        <v>0</v>
      </c>
      <c r="F39" s="44">
        <f>SUMIF(квітень!$B$3:$B$62,B39,квітень!$C$3:$C$62)</f>
        <v>5000</v>
      </c>
      <c r="G39" s="44">
        <f>SUMIF(травень!$B$3:$B$43,B39,травень!$C$3:$C$43)</f>
        <v>0</v>
      </c>
      <c r="H39" s="44">
        <f>SUMIF(червень!$B$3:$B$45,B39,червень!$C$3:$C$45)</f>
        <v>0</v>
      </c>
      <c r="I39" s="44">
        <f>SUMIF(липень!$B$3:$B$40,$B39,липень!$C$3:$C$40)</f>
        <v>0</v>
      </c>
      <c r="J39" s="44">
        <f>SUMIF(серпень!$B$3:$B$42,$B39,серпень!$C$3:$C$42)</f>
        <v>0</v>
      </c>
      <c r="K39" s="44">
        <f>SUMIF(вересень!$B$3:$B$41,$B39,вересень!$C$3:$C$41)</f>
        <v>0</v>
      </c>
      <c r="L39" s="44">
        <f>SUMIF(жовтень!$B$3:$B$50,$B39,жовтень!$C$3:$C$50)</f>
        <v>0</v>
      </c>
      <c r="M39" s="44">
        <f>SUMIF(листопад!$B$3:$B$44,$B39,листопад!$C$3:$C$44)</f>
        <v>0</v>
      </c>
      <c r="N39" s="44">
        <f>SUMIF(грудень!$B$3:$B$60,$B39,грудень!$C$3:$C$60)</f>
        <v>0</v>
      </c>
      <c r="O39" s="41">
        <f t="shared" si="1"/>
        <v>5000</v>
      </c>
    </row>
    <row r="40" spans="1:15" s="55" customFormat="1" x14ac:dyDescent="0.25">
      <c r="A40" s="22"/>
      <c r="B40" s="43" t="s">
        <v>237</v>
      </c>
      <c r="C40" s="44"/>
      <c r="D40" s="44"/>
      <c r="E40" s="44"/>
      <c r="F40" s="44"/>
      <c r="G40" s="44"/>
      <c r="H40" s="44">
        <f>SUMIF(червень!$B$3:$B$45,B40,червень!$C$3:$C$45)</f>
        <v>0</v>
      </c>
      <c r="I40" s="44">
        <f>SUMIF(липень!$B$3:$B$40,$B40,липень!$C$3:$C$40)</f>
        <v>0</v>
      </c>
      <c r="J40" s="44">
        <f>SUMIF(серпень!$B$3:$B$42,$B40,серпень!$C$3:$C$42)</f>
        <v>0</v>
      </c>
      <c r="K40" s="44">
        <f>SUMIF(вересень!$B$3:$B$41,$B40,вересень!$C$3:$C$41)</f>
        <v>0</v>
      </c>
      <c r="L40" s="44">
        <f>SUMIF(жовтень!$B$3:$B$50,$B40,жовтень!$C$3:$C$50)</f>
        <v>0</v>
      </c>
      <c r="M40" s="44">
        <f>SUMIF(листопад!$B$3:$B$44,$B40,листопад!$C$3:$C$44)</f>
        <v>0</v>
      </c>
      <c r="N40" s="44">
        <f>SUMIF(грудень!$B$3:$B$60,$B40,грудень!$C$3:$C$60)</f>
        <v>12460</v>
      </c>
      <c r="O40" s="41">
        <f t="shared" si="1"/>
        <v>12460</v>
      </c>
    </row>
    <row r="41" spans="1:15" s="55" customFormat="1" x14ac:dyDescent="0.25">
      <c r="A41" s="22"/>
      <c r="B41" s="43" t="s">
        <v>41</v>
      </c>
      <c r="C41" s="44">
        <f>SUMIF(січень!$B$3:$B$63,B41,січень!$C$3:$C$63)</f>
        <v>0</v>
      </c>
      <c r="D41" s="44">
        <f>SUMIF(лютий!$B$3:$B$44,B41,лютий!$C$3:$C$44)</f>
        <v>0</v>
      </c>
      <c r="E41" s="44">
        <f>SUMIF(березень!$B$3:$B$53,B41,березень!$C$3:$C$53)</f>
        <v>0</v>
      </c>
      <c r="F41" s="44">
        <f>SUMIF(квітень!$B$3:$B$62,B41,квітень!$C$3:$C$62)</f>
        <v>25000</v>
      </c>
      <c r="G41" s="44">
        <f>SUMIF(травень!$B$3:$B$43,B41,травень!$C$3:$C$43)</f>
        <v>0</v>
      </c>
      <c r="H41" s="44">
        <f>SUMIF(червень!$B$3:$B$45,B41,червень!$C$3:$C$45)</f>
        <v>0</v>
      </c>
      <c r="I41" s="44">
        <f>SUMIF(липень!$B$3:$B$40,$B41,липень!$C$3:$C$40)</f>
        <v>0</v>
      </c>
      <c r="J41" s="44">
        <f>SUMIF(серпень!$B$3:$B$42,$B41,серпень!$C$3:$C$42)</f>
        <v>0</v>
      </c>
      <c r="K41" s="44">
        <f>SUMIF(вересень!$B$3:$B$41,$B41,вересень!$C$3:$C$41)</f>
        <v>0</v>
      </c>
      <c r="L41" s="44">
        <f>SUMIF(жовтень!$B$3:$B$50,$B41,жовтень!$C$3:$C$50)</f>
        <v>0</v>
      </c>
      <c r="M41" s="44">
        <f>SUMIF(листопад!$B$3:$B$44,$B41,листопад!$C$3:$C$44)</f>
        <v>0</v>
      </c>
      <c r="N41" s="44">
        <f>SUMIF(грудень!$B$3:$B$60,$B41,грудень!$C$3:$C$60)</f>
        <v>0</v>
      </c>
      <c r="O41" s="41">
        <f t="shared" si="1"/>
        <v>25000</v>
      </c>
    </row>
    <row r="42" spans="1:15" s="55" customFormat="1" x14ac:dyDescent="0.25">
      <c r="A42" s="22"/>
      <c r="B42" s="43" t="s">
        <v>242</v>
      </c>
      <c r="C42" s="44"/>
      <c r="D42" s="44"/>
      <c r="E42" s="44"/>
      <c r="F42" s="44"/>
      <c r="G42" s="44"/>
      <c r="H42" s="44">
        <f>SUMIF(червень!$B$3:$B$45,B42,червень!$C$3:$C$45)</f>
        <v>0</v>
      </c>
      <c r="I42" s="44">
        <f>SUMIF(липень!$B$3:$B$40,$B42,липень!$C$3:$C$40)</f>
        <v>0</v>
      </c>
      <c r="J42" s="44">
        <f>SUMIF(серпень!$B$3:$B$42,$B42,серпень!$C$3:$C$42)</f>
        <v>0</v>
      </c>
      <c r="K42" s="44">
        <f>SUMIF(вересень!$B$3:$B$41,$B42,вересень!$C$3:$C$41)</f>
        <v>0</v>
      </c>
      <c r="L42" s="44">
        <f>SUMIF(жовтень!$B$3:$B$50,$B42,жовтень!$C$3:$C$50)</f>
        <v>0</v>
      </c>
      <c r="M42" s="44">
        <f>SUMIF(листопад!$B$3:$B$44,$B42,листопад!$C$3:$C$44)</f>
        <v>0</v>
      </c>
      <c r="N42" s="44">
        <f>SUMIF(грудень!$B$3:$B$60,$B42,грудень!$C$3:$C$60)</f>
        <v>5000</v>
      </c>
      <c r="O42" s="41">
        <f t="shared" si="1"/>
        <v>5000</v>
      </c>
    </row>
    <row r="43" spans="1:15" s="55" customFormat="1" x14ac:dyDescent="0.25">
      <c r="A43" s="22"/>
      <c r="B43" s="43" t="s">
        <v>238</v>
      </c>
      <c r="C43" s="44"/>
      <c r="D43" s="44"/>
      <c r="E43" s="44"/>
      <c r="F43" s="44"/>
      <c r="G43" s="44"/>
      <c r="H43" s="44">
        <f>SUMIF(червень!$B$3:$B$45,B43,червень!$C$3:$C$45)</f>
        <v>0</v>
      </c>
      <c r="I43" s="44">
        <f>SUMIF(липень!$B$3:$B$40,$B43,липень!$C$3:$C$40)</f>
        <v>0</v>
      </c>
      <c r="J43" s="44">
        <f>SUMIF(серпень!$B$3:$B$42,$B43,серпень!$C$3:$C$42)</f>
        <v>0</v>
      </c>
      <c r="K43" s="44">
        <f>SUMIF(вересень!$B$3:$B$41,$B43,вересень!$C$3:$C$41)</f>
        <v>0</v>
      </c>
      <c r="L43" s="44">
        <f>SUMIF(жовтень!$B$3:$B$50,$B43,жовтень!$C$3:$C$50)</f>
        <v>0</v>
      </c>
      <c r="M43" s="44">
        <f>SUMIF(листопад!$B$3:$B$44,$B43,листопад!$C$3:$C$44)</f>
        <v>0</v>
      </c>
      <c r="N43" s="44">
        <f>SUMIF(грудень!$B$3:$B$60,$B43,грудень!$C$3:$C$60)</f>
        <v>21330</v>
      </c>
      <c r="O43" s="41">
        <f t="shared" si="1"/>
        <v>21330</v>
      </c>
    </row>
    <row r="44" spans="1:15" s="55" customFormat="1" x14ac:dyDescent="0.25">
      <c r="A44" s="22"/>
      <c r="B44" s="43" t="s">
        <v>16</v>
      </c>
      <c r="C44" s="44">
        <f>SUMIF(січень!$B$3:$B$63,B44,січень!$C$3:$C$63)</f>
        <v>0</v>
      </c>
      <c r="D44" s="44">
        <f>SUMIF(лютий!$B$3:$B$44,B44,лютий!$C$3:$C$44)</f>
        <v>20000</v>
      </c>
      <c r="E44" s="44">
        <f>SUMIF(березень!$B$3:$B$53,B44,березень!$C$3:$C$53)</f>
        <v>0</v>
      </c>
      <c r="F44" s="44">
        <f>SUMIF(квітень!$B$3:$B$62,B44,квітень!$C$3:$C$62)</f>
        <v>0</v>
      </c>
      <c r="G44" s="44">
        <f>SUMIF(травень!$B$3:$B$43,B44,травень!$C$3:$C$43)</f>
        <v>0</v>
      </c>
      <c r="H44" s="44">
        <f>SUMIF(червень!$B$3:$B$45,B44,червень!$C$3:$C$45)</f>
        <v>57000</v>
      </c>
      <c r="I44" s="44">
        <f>SUMIF(липень!$B$3:$B$40,$B44,липень!$C$3:$C$40)</f>
        <v>55600</v>
      </c>
      <c r="J44" s="44">
        <f>SUMIF(серпень!$B$3:$B$42,$B44,серпень!$C$3:$C$42)</f>
        <v>0</v>
      </c>
      <c r="K44" s="44">
        <f>SUMIF(вересень!$B$3:$B$41,$B44,вересень!$C$3:$C$41)</f>
        <v>0</v>
      </c>
      <c r="L44" s="44">
        <f>SUMIF(жовтень!$B$3:$B$50,$B44,жовтень!$C$3:$C$50)</f>
        <v>42755</v>
      </c>
      <c r="M44" s="44">
        <f>SUMIF(листопад!$B$3:$B$44,$B44,листопад!$C$3:$C$44)</f>
        <v>0</v>
      </c>
      <c r="N44" s="44">
        <f>SUMIF(грудень!$B$3:$B$60,$B44,грудень!$C$3:$C$60)</f>
        <v>0</v>
      </c>
      <c r="O44" s="41">
        <f t="shared" si="1"/>
        <v>175355</v>
      </c>
    </row>
    <row r="45" spans="1:15" s="55" customFormat="1" x14ac:dyDescent="0.25">
      <c r="A45" s="22"/>
      <c r="B45" s="43" t="s">
        <v>78</v>
      </c>
      <c r="C45" s="44">
        <f>SUMIF(січень!$B$3:$B$63,B45,січень!$C$3:$C$63)</f>
        <v>0</v>
      </c>
      <c r="D45" s="44">
        <f>SUMIF(лютий!$B$3:$B$44,B45,лютий!$C$3:$C$44)</f>
        <v>10000</v>
      </c>
      <c r="E45" s="44">
        <f>SUMIF(березень!$B$3:$B$53,B45,березень!$C$3:$C$53)</f>
        <v>0</v>
      </c>
      <c r="F45" s="44">
        <f>SUMIF(квітень!$B$3:$B$62,B45,квітень!$C$3:$C$62)</f>
        <v>17000</v>
      </c>
      <c r="G45" s="44">
        <f>SUMIF(травень!$B$3:$B$43,B45,травень!$C$3:$C$43)</f>
        <v>0</v>
      </c>
      <c r="H45" s="44">
        <f>SUMIF(червень!$B$3:$B$45,B45,червень!$C$3:$C$45)</f>
        <v>0</v>
      </c>
      <c r="I45" s="44">
        <f>SUMIF(липень!$B$3:$B$40,$B45,липень!$C$3:$C$40)</f>
        <v>0</v>
      </c>
      <c r="J45" s="44">
        <f>SUMIF(серпень!$B$3:$B$42,$B45,серпень!$C$3:$C$42)</f>
        <v>0</v>
      </c>
      <c r="K45" s="44">
        <f>SUMIF(вересень!$B$3:$B$41,$B45,вересень!$C$3:$C$41)</f>
        <v>0</v>
      </c>
      <c r="L45" s="44">
        <f>SUMIF(жовтень!$B$3:$B$50,$B45,жовтень!$C$3:$C$50)</f>
        <v>0</v>
      </c>
      <c r="M45" s="44">
        <f>SUMIF(листопад!$B$3:$B$44,$B45,листопад!$C$3:$C$44)</f>
        <v>0</v>
      </c>
      <c r="N45" s="44">
        <f>SUMIF(грудень!$B$3:$B$60,$B45,грудень!$C$3:$C$60)</f>
        <v>0</v>
      </c>
      <c r="O45" s="41">
        <f t="shared" si="1"/>
        <v>27000</v>
      </c>
    </row>
    <row r="46" spans="1:15" s="55" customFormat="1" x14ac:dyDescent="0.25">
      <c r="A46" s="22"/>
      <c r="B46" s="43" t="s">
        <v>118</v>
      </c>
      <c r="C46" s="44">
        <f>SUMIF(січень!$B$3:$B$63,B46,січень!$C$3:$C$63)</f>
        <v>0</v>
      </c>
      <c r="D46" s="44">
        <f>SUMIF(лютий!$B$3:$B$44,B46,лютий!$C$3:$C$44)</f>
        <v>0</v>
      </c>
      <c r="E46" s="44">
        <f>SUMIF(березень!$B$3:$B$53,B46,березень!$C$3:$C$53)</f>
        <v>0</v>
      </c>
      <c r="F46" s="44">
        <f>SUMIF(квітень!$B$3:$B$62,B46,квітень!$C$3:$C$62)</f>
        <v>0</v>
      </c>
      <c r="G46" s="44">
        <f>SUMIF(травень!$B$3:$B$43,B46,травень!$C$3:$C$43)</f>
        <v>896000</v>
      </c>
      <c r="H46" s="44">
        <f>SUMIF(червень!$B$3:$B$45,B46,червень!$C$3:$C$45)</f>
        <v>0</v>
      </c>
      <c r="I46" s="44">
        <f>SUMIF(липень!$B$3:$B$40,$B46,липень!$C$3:$C$40)</f>
        <v>0</v>
      </c>
      <c r="J46" s="44">
        <f>SUMIF(серпень!$B$3:$B$42,$B46,серпень!$C$3:$C$42)</f>
        <v>0</v>
      </c>
      <c r="K46" s="44">
        <f>SUMIF(вересень!$B$3:$B$41,$B46,вересень!$C$3:$C$41)</f>
        <v>0</v>
      </c>
      <c r="L46" s="44">
        <f>SUMIF(жовтень!$B$3:$B$50,$B46,жовтень!$C$3:$C$50)</f>
        <v>0</v>
      </c>
      <c r="M46" s="44">
        <f>SUMIF(листопад!$B$3:$B$44,$B46,листопад!$C$3:$C$44)</f>
        <v>0</v>
      </c>
      <c r="N46" s="44">
        <f>SUMIF(грудень!$B$3:$B$60,$B46,грудень!$C$3:$C$60)</f>
        <v>0</v>
      </c>
      <c r="O46" s="41">
        <f t="shared" si="1"/>
        <v>896000</v>
      </c>
    </row>
    <row r="47" spans="1:15" s="55" customFormat="1" x14ac:dyDescent="0.25">
      <c r="A47" s="22"/>
      <c r="B47" s="43" t="s">
        <v>234</v>
      </c>
      <c r="C47" s="44"/>
      <c r="D47" s="44"/>
      <c r="E47" s="44"/>
      <c r="F47" s="44"/>
      <c r="G47" s="44"/>
      <c r="H47" s="44">
        <f>SUMIF(червень!$B$3:$B$45,B47,червень!$C$3:$C$45)</f>
        <v>0</v>
      </c>
      <c r="I47" s="44">
        <f>SUMIF(липень!$B$3:$B$40,$B47,липень!$C$3:$C$40)</f>
        <v>0</v>
      </c>
      <c r="J47" s="44">
        <f>SUMIF(серпень!$B$3:$B$42,$B47,серпень!$C$3:$C$42)</f>
        <v>0</v>
      </c>
      <c r="K47" s="44">
        <f>SUMIF(вересень!$B$3:$B$41,$B47,вересень!$C$3:$C$41)</f>
        <v>0</v>
      </c>
      <c r="L47" s="44">
        <f>SUMIF(жовтень!$B$3:$B$50,$B47,жовтень!$C$3:$C$50)</f>
        <v>0</v>
      </c>
      <c r="M47" s="44">
        <f>SUMIF(листопад!$B$3:$B$44,$B47,листопад!$C$3:$C$44)</f>
        <v>0</v>
      </c>
      <c r="N47" s="44">
        <f>SUMIF(грудень!$B$3:$B$60,$B47,грудень!$C$3:$C$60)</f>
        <v>77080</v>
      </c>
      <c r="O47" s="41">
        <f t="shared" si="1"/>
        <v>77080</v>
      </c>
    </row>
    <row r="48" spans="1:15" s="55" customFormat="1" x14ac:dyDescent="0.25">
      <c r="A48" s="22"/>
      <c r="B48" s="43" t="s">
        <v>182</v>
      </c>
      <c r="C48" s="44">
        <f>SUMIF(січень!$B$3:$B$63,B48,січень!$C$3:$C$63)</f>
        <v>0</v>
      </c>
      <c r="D48" s="44">
        <f>SUMIF(лютий!$B$3:$B$44,B48,лютий!$C$3:$C$44)</f>
        <v>0</v>
      </c>
      <c r="E48" s="44">
        <f>SUMIF(березень!$B$3:$B$53,B48,березень!$C$3:$C$53)</f>
        <v>0</v>
      </c>
      <c r="F48" s="44">
        <f>SUMIF(квітень!$B$3:$B$62,B48,квітень!$C$3:$C$62)</f>
        <v>0</v>
      </c>
      <c r="G48" s="44">
        <f>SUMIF(травень!$B$3:$B$43,B48,травень!$C$3:$C$43)</f>
        <v>0</v>
      </c>
      <c r="H48" s="44">
        <f>SUMIF(червень!$B$3:$B$45,B48,червень!$C$3:$C$45)</f>
        <v>0</v>
      </c>
      <c r="I48" s="44">
        <f>SUMIF(липень!$B$3:$B$40,$B48,липень!$C$3:$C$40)</f>
        <v>0</v>
      </c>
      <c r="J48" s="44">
        <f>SUMIF(серпень!$B$3:$B$42,$B48,серпень!$C$3:$C$42)</f>
        <v>44965</v>
      </c>
      <c r="K48" s="44">
        <f>SUMIF(вересень!$B$3:$B$41,$B48,вересень!$C$3:$C$41)</f>
        <v>0</v>
      </c>
      <c r="L48" s="44">
        <f>SUMIF(жовтень!$B$3:$B$50,$B48,жовтень!$C$3:$C$50)</f>
        <v>0</v>
      </c>
      <c r="M48" s="44">
        <f>SUMIF(листопад!$B$3:$B$44,$B48,листопад!$C$3:$C$44)</f>
        <v>0</v>
      </c>
      <c r="N48" s="44">
        <f>SUMIF(грудень!$B$3:$B$60,$B48,грудень!$C$3:$C$60)</f>
        <v>81000</v>
      </c>
      <c r="O48" s="41">
        <f t="shared" si="1"/>
        <v>125965</v>
      </c>
    </row>
    <row r="49" spans="1:15" s="55" customFormat="1" x14ac:dyDescent="0.25">
      <c r="A49" s="22"/>
      <c r="B49" s="43" t="s">
        <v>215</v>
      </c>
      <c r="C49" s="44">
        <f>SUMIF(січень!$B$3:$B$63,B49,січень!$C$3:$C$63)</f>
        <v>0</v>
      </c>
      <c r="D49" s="44">
        <f>SUMIF(лютий!$B$3:$B$44,B49,лютий!$C$3:$C$44)</f>
        <v>0</v>
      </c>
      <c r="E49" s="44">
        <f>SUMIF(березень!$B$3:$B$53,B49,березень!$C$3:$C$53)</f>
        <v>0</v>
      </c>
      <c r="F49" s="44">
        <f>SUMIF(квітень!$B$3:$B$62,B49,квітень!$C$3:$C$62)</f>
        <v>0</v>
      </c>
      <c r="G49" s="44">
        <f>SUMIF(травень!$B$3:$B$43,B49,травень!$C$3:$C$43)</f>
        <v>0</v>
      </c>
      <c r="H49" s="44">
        <f>SUMIF(червень!$B$3:$B$45,B49,червень!$C$3:$C$45)</f>
        <v>0</v>
      </c>
      <c r="I49" s="44">
        <f>SUMIF(липень!$B$3:$B$40,$B49,липень!$C$3:$C$40)</f>
        <v>0</v>
      </c>
      <c r="J49" s="44">
        <f>SUMIF(серпень!$B$3:$B$42,$B49,серпень!$C$3:$C$42)</f>
        <v>0</v>
      </c>
      <c r="K49" s="44">
        <f>SUMIF(вересень!$B$3:$B$41,$B49,вересень!$C$3:$C$41)</f>
        <v>0</v>
      </c>
      <c r="L49" s="44">
        <f>SUMIF(жовтень!$B$3:$B$50,$B49,жовтень!$C$3:$C$50)</f>
        <v>25000</v>
      </c>
      <c r="M49" s="44">
        <f>SUMIF(листопад!$B$3:$B$44,$B49,листопад!$C$3:$C$44)</f>
        <v>0</v>
      </c>
      <c r="N49" s="44">
        <f>SUMIF(грудень!$B$3:$B$60,$B49,грудень!$C$3:$C$60)</f>
        <v>0</v>
      </c>
      <c r="O49" s="41">
        <f t="shared" si="1"/>
        <v>25000</v>
      </c>
    </row>
    <row r="50" spans="1:15" s="55" customFormat="1" x14ac:dyDescent="0.25">
      <c r="A50" s="22"/>
      <c r="B50" s="43" t="s">
        <v>160</v>
      </c>
      <c r="C50" s="44">
        <f>SUMIF(січень!$B$3:$B$63,B50,січень!$C$3:$C$63)</f>
        <v>0</v>
      </c>
      <c r="D50" s="44">
        <f>SUMIF(лютий!$B$3:$B$44,B50,лютий!$C$3:$C$44)</f>
        <v>0</v>
      </c>
      <c r="E50" s="44">
        <f>SUMIF(березень!$B$3:$B$53,B50,березень!$C$3:$C$53)</f>
        <v>0</v>
      </c>
      <c r="F50" s="44">
        <f>SUMIF(квітень!$B$3:$B$62,B50,квітень!$C$3:$C$62)</f>
        <v>0</v>
      </c>
      <c r="G50" s="44">
        <f>SUMIF(травень!$B$3:$B$43,B50,травень!$C$3:$C$43)</f>
        <v>0</v>
      </c>
      <c r="H50" s="44">
        <f>SUMIF(червень!$B$3:$B$45,B50,червень!$C$3:$C$45)</f>
        <v>0</v>
      </c>
      <c r="I50" s="44">
        <f>SUMIF(липень!$B$3:$B$40,$B50,липень!$C$3:$C$40)</f>
        <v>30000</v>
      </c>
      <c r="J50" s="44">
        <f>SUMIF(серпень!$B$3:$B$42,$B50,серпень!$C$3:$C$42)</f>
        <v>0</v>
      </c>
      <c r="K50" s="44">
        <f>SUMIF(вересень!$B$3:$B$41,$B50,вересень!$C$3:$C$41)</f>
        <v>20000</v>
      </c>
      <c r="L50" s="44">
        <f>SUMIF(жовтень!$B$3:$B$50,$B50,жовтень!$C$3:$C$50)</f>
        <v>0</v>
      </c>
      <c r="M50" s="44">
        <f>SUMIF(листопад!$B$3:$B$44,$B50,листопад!$C$3:$C$44)</f>
        <v>26020</v>
      </c>
      <c r="N50" s="44">
        <f>SUMIF(грудень!$B$3:$B$60,$B50,грудень!$C$3:$C$60)</f>
        <v>0</v>
      </c>
      <c r="O50" s="41">
        <f t="shared" si="1"/>
        <v>76020</v>
      </c>
    </row>
    <row r="51" spans="1:15" s="55" customFormat="1" x14ac:dyDescent="0.25">
      <c r="A51" s="22"/>
      <c r="B51" s="43" t="s">
        <v>207</v>
      </c>
      <c r="C51" s="44">
        <f>SUMIF(січень!$B$3:$B$63,B51,січень!$C$3:$C$63)</f>
        <v>0</v>
      </c>
      <c r="D51" s="44">
        <f>SUMIF(лютий!$B$3:$B$44,B51,лютий!$C$3:$C$44)</f>
        <v>0</v>
      </c>
      <c r="E51" s="44">
        <f>SUMIF(березень!$B$3:$B$53,B51,березень!$C$3:$C$53)</f>
        <v>0</v>
      </c>
      <c r="F51" s="44">
        <f>SUMIF(квітень!$B$3:$B$62,B51,квітень!$C$3:$C$62)</f>
        <v>0</v>
      </c>
      <c r="G51" s="44">
        <f>SUMIF(травень!$B$3:$B$43,B51,травень!$C$3:$C$43)</f>
        <v>0</v>
      </c>
      <c r="H51" s="44">
        <f>SUMIF(червень!$B$3:$B$45,B51,червень!$C$3:$C$45)</f>
        <v>0</v>
      </c>
      <c r="I51" s="44">
        <f>SUMIF(липень!$B$3:$B$40,$B51,липень!$C$3:$C$40)</f>
        <v>0</v>
      </c>
      <c r="J51" s="44">
        <f>SUMIF(серпень!$B$3:$B$42,$B51,серпень!$C$3:$C$42)</f>
        <v>0</v>
      </c>
      <c r="K51" s="44">
        <f>SUMIF(вересень!$B$3:$B$41,$B51,вересень!$C$3:$C$41)</f>
        <v>0</v>
      </c>
      <c r="L51" s="44">
        <f>SUMIF(жовтень!$B$3:$B$50,$B51,жовтень!$C$3:$C$50)</f>
        <v>10000</v>
      </c>
      <c r="M51" s="44">
        <f>SUMIF(листопад!$B$3:$B$44,$B51,листопад!$C$3:$C$44)</f>
        <v>0</v>
      </c>
      <c r="N51" s="44">
        <f>SUMIF(грудень!$B$3:$B$60,$B51,грудень!$C$3:$C$60)</f>
        <v>0</v>
      </c>
      <c r="O51" s="41">
        <f t="shared" si="1"/>
        <v>10000</v>
      </c>
    </row>
    <row r="52" spans="1:15" s="55" customFormat="1" x14ac:dyDescent="0.25">
      <c r="A52" s="22"/>
      <c r="B52" s="43" t="s">
        <v>227</v>
      </c>
      <c r="C52" s="44">
        <f>SUMIF(січень!$B$3:$B$63,B52,січень!$C$3:$C$63)</f>
        <v>0</v>
      </c>
      <c r="D52" s="44">
        <f>SUMIF(лютий!$B$3:$B$44,B52,лютий!$C$3:$C$44)</f>
        <v>0</v>
      </c>
      <c r="E52" s="44">
        <f>SUMIF(березень!$B$3:$B$53,B52,березень!$C$3:$C$53)</f>
        <v>0</v>
      </c>
      <c r="F52" s="44">
        <f>SUMIF(квітень!$B$3:$B$62,B52,квітень!$C$3:$C$62)</f>
        <v>0</v>
      </c>
      <c r="G52" s="44">
        <f>SUMIF(травень!$B$3:$B$43,B52,травень!$C$3:$C$43)</f>
        <v>0</v>
      </c>
      <c r="H52" s="44">
        <f>SUMIF(червень!$B$3:$B$45,B52,червень!$C$3:$C$45)</f>
        <v>0</v>
      </c>
      <c r="I52" s="44">
        <f>SUMIF(липень!$B$3:$B$40,$B52,липень!$C$3:$C$40)</f>
        <v>0</v>
      </c>
      <c r="J52" s="44">
        <f>SUMIF(серпень!$B$3:$B$42,$B52,серпень!$C$3:$C$42)</f>
        <v>0</v>
      </c>
      <c r="K52" s="44">
        <f>SUMIF(вересень!$B$3:$B$41,$B52,вересень!$C$3:$C$41)</f>
        <v>0</v>
      </c>
      <c r="L52" s="44">
        <f>SUMIF(жовтень!$B$3:$B$50,$B52,жовтень!$C$3:$C$50)</f>
        <v>0</v>
      </c>
      <c r="M52" s="44">
        <f>SUMIF(листопад!$B$3:$B$44,$B52,листопад!$C$3:$C$44)</f>
        <v>34090</v>
      </c>
      <c r="N52" s="44">
        <f>SUMIF(грудень!$B$3:$B$60,$B52,грудень!$C$3:$C$60)</f>
        <v>0</v>
      </c>
      <c r="O52" s="41">
        <f t="shared" si="1"/>
        <v>34090</v>
      </c>
    </row>
    <row r="53" spans="1:15" s="55" customFormat="1" x14ac:dyDescent="0.25">
      <c r="A53" s="22"/>
      <c r="B53" s="43" t="s">
        <v>216</v>
      </c>
      <c r="C53" s="44">
        <f>SUMIF(січень!$B$3:$B$63,B53,січень!$C$3:$C$63)</f>
        <v>0</v>
      </c>
      <c r="D53" s="44">
        <f>SUMIF(лютий!$B$3:$B$44,B53,лютий!$C$3:$C$44)</f>
        <v>0</v>
      </c>
      <c r="E53" s="44">
        <f>SUMIF(березень!$B$3:$B$53,B53,березень!$C$3:$C$53)</f>
        <v>0</v>
      </c>
      <c r="F53" s="44">
        <f>SUMIF(квітень!$B$3:$B$62,B53,квітень!$C$3:$C$62)</f>
        <v>0</v>
      </c>
      <c r="G53" s="44">
        <f>SUMIF(травень!$B$3:$B$43,B53,травень!$C$3:$C$43)</f>
        <v>0</v>
      </c>
      <c r="H53" s="44">
        <f>SUMIF(червень!$B$3:$B$45,B53,червень!$C$3:$C$45)</f>
        <v>0</v>
      </c>
      <c r="I53" s="44">
        <f>SUMIF(липень!$B$3:$B$40,$B53,липень!$C$3:$C$40)</f>
        <v>0</v>
      </c>
      <c r="J53" s="44">
        <f>SUMIF(серпень!$B$3:$B$42,$B53,серпень!$C$3:$C$42)</f>
        <v>0</v>
      </c>
      <c r="K53" s="44">
        <f>SUMIF(вересень!$B$3:$B$41,$B53,вересень!$C$3:$C$41)</f>
        <v>0</v>
      </c>
      <c r="L53" s="44">
        <f>SUMIF(жовтень!$B$3:$B$50,$B53,жовтень!$C$3:$C$50)</f>
        <v>10000</v>
      </c>
      <c r="M53" s="44">
        <f>SUMIF(листопад!$B$3:$B$44,$B53,листопад!$C$3:$C$44)</f>
        <v>0</v>
      </c>
      <c r="N53" s="44">
        <f>SUMIF(грудень!$B$3:$B$60,$B53,грудень!$C$3:$C$60)</f>
        <v>0</v>
      </c>
      <c r="O53" s="41">
        <f t="shared" si="1"/>
        <v>10000</v>
      </c>
    </row>
    <row r="54" spans="1:15" s="55" customFormat="1" x14ac:dyDescent="0.25">
      <c r="A54" s="22"/>
      <c r="B54" s="43" t="s">
        <v>15</v>
      </c>
      <c r="C54" s="44">
        <f>SUMIF(січень!$B$3:$B$63,B54,січень!$C$3:$C$63)</f>
        <v>47020.55</v>
      </c>
      <c r="D54" s="44">
        <f>SUMIF(лютий!$B$3:$B$44,B54,лютий!$C$3:$C$44)</f>
        <v>53474.34</v>
      </c>
      <c r="E54" s="44">
        <f>SUMIF(березень!$B$3:$B$53,B54,березень!$C$3:$C$53)</f>
        <v>68858.91</v>
      </c>
      <c r="F54" s="44">
        <f>SUMIF(квітень!$B$3:$B$62,B54,квітень!$C$3:$C$62)</f>
        <v>81075.199999999997</v>
      </c>
      <c r="G54" s="44">
        <f>SUMIF(травень!$B$3:$B$43,B54,травень!$C$3:$C$43)</f>
        <v>75870.7</v>
      </c>
      <c r="H54" s="44">
        <f>SUMIF(червень!$B$3:$B$45,B54,червень!$C$3:$C$45)</f>
        <v>76768.13</v>
      </c>
      <c r="I54" s="44">
        <f>SUMIF(липень!$B$3:$B$40,$B54,липень!$C$3:$C$40)</f>
        <v>87288.08</v>
      </c>
      <c r="J54" s="44">
        <f>SUMIF(серпень!$B$3:$B$42,$B54,серпень!$C$3:$C$42)</f>
        <v>88427.48</v>
      </c>
      <c r="K54" s="44">
        <f>SUMIF(вересень!$B$3:$B$41,$B54,вересень!$C$3:$C$41)</f>
        <v>84964.59</v>
      </c>
      <c r="L54" s="44">
        <f>SUMIF(жовтень!$B$3:$B$50,$B54,жовтень!$C$3:$C$50)</f>
        <v>83884.800000000003</v>
      </c>
      <c r="M54" s="44">
        <f>SUMIF(листопад!$B$3:$B$44,$B54,листопад!$C$3:$C$44)</f>
        <v>81498.399999999994</v>
      </c>
      <c r="N54" s="44">
        <f>SUMIF(грудень!$B$3:$B$60,$B54,грудень!$C$3:$C$60)</f>
        <v>76920.899999999994</v>
      </c>
      <c r="O54" s="41">
        <f t="shared" si="1"/>
        <v>906052.08000000007</v>
      </c>
    </row>
    <row r="55" spans="1:15" s="55" customFormat="1" x14ac:dyDescent="0.25">
      <c r="A55" s="22"/>
      <c r="B55" s="45" t="s">
        <v>12</v>
      </c>
      <c r="C55" s="44">
        <f>SUMIF(січень!$B$3:$B$63,B55,січень!$C$3:$C$63)</f>
        <v>15953</v>
      </c>
      <c r="D55" s="44">
        <f>SUMIF(лютий!$B$3:$B$44,B55,лютий!$C$3:$C$44)</f>
        <v>0</v>
      </c>
      <c r="E55" s="44">
        <f>SUMIF(березень!$B$3:$B$53,B55,березень!$C$3:$C$53)</f>
        <v>2138</v>
      </c>
      <c r="F55" s="44">
        <f>SUMIF(квітень!$B$3:$B$62,B55,квітень!$C$3:$C$62)</f>
        <v>2264</v>
      </c>
      <c r="G55" s="44">
        <f>SUMIF(травень!$B$3:$B$43,B55,травень!$C$3:$C$43)</f>
        <v>932</v>
      </c>
      <c r="H55" s="44">
        <f>SUMIF(червень!$B$3:$B$45,B55,червень!$C$3:$C$45)</f>
        <v>0</v>
      </c>
      <c r="I55" s="44">
        <f>SUMIF(липень!$B$3:$B$40,$B55,липень!$C$3:$C$40)</f>
        <v>0</v>
      </c>
      <c r="J55" s="44">
        <f>SUMIF(серпень!$B$3:$B$42,$B55,серпень!$C$3:$C$42)</f>
        <v>5000</v>
      </c>
      <c r="K55" s="44">
        <f>SUMIF(вересень!$B$3:$B$41,$B55,вересень!$C$3:$C$41)</f>
        <v>1904</v>
      </c>
      <c r="L55" s="44">
        <f>SUMIF(жовтень!$B$3:$B$50,$B55,жовтень!$C$3:$C$50)</f>
        <v>2796</v>
      </c>
      <c r="M55" s="44">
        <f>SUMIF(листопад!$B$3:$B$44,$B55,листопад!$C$3:$C$44)</f>
        <v>0</v>
      </c>
      <c r="N55" s="44">
        <f>SUMIF(грудень!$B$3:$B$60,$B55,грудень!$C$3:$C$60)</f>
        <v>12786.72</v>
      </c>
      <c r="O55" s="41">
        <f t="shared" si="1"/>
        <v>43773.72</v>
      </c>
    </row>
    <row r="56" spans="1:15" s="55" customFormat="1" x14ac:dyDescent="0.25">
      <c r="A56" s="22"/>
      <c r="B56" s="43" t="s">
        <v>250</v>
      </c>
      <c r="C56" s="44"/>
      <c r="D56" s="44"/>
      <c r="E56" s="44"/>
      <c r="F56" s="44"/>
      <c r="G56" s="44"/>
      <c r="H56" s="44">
        <f>SUMIF(червень!$B$3:$B$45,B56,червень!$C$3:$C$45)</f>
        <v>0</v>
      </c>
      <c r="I56" s="44">
        <f>SUMIF(липень!$B$3:$B$40,$B56,липень!$C$3:$C$40)</f>
        <v>0</v>
      </c>
      <c r="J56" s="44">
        <f>SUMIF(серпень!$B$3:$B$42,$B56,серпень!$C$3:$C$42)</f>
        <v>0</v>
      </c>
      <c r="K56" s="44">
        <f>SUMIF(вересень!$B$3:$B$41,$B56,вересень!$C$3:$C$41)</f>
        <v>0</v>
      </c>
      <c r="L56" s="44">
        <f>SUMIF(жовтень!$B$3:$B$50,$B56,жовтень!$C$3:$C$50)</f>
        <v>0</v>
      </c>
      <c r="M56" s="44">
        <f>SUMIF(листопад!$B$3:$B$44,$B56,листопад!$C$3:$C$44)</f>
        <v>0</v>
      </c>
      <c r="N56" s="44">
        <f>SUMIF(грудень!$B$3:$B$60,$B56,грудень!$C$3:$C$60)</f>
        <v>225000</v>
      </c>
      <c r="O56" s="41">
        <f t="shared" si="1"/>
        <v>225000</v>
      </c>
    </row>
    <row r="57" spans="1:15" s="55" customFormat="1" x14ac:dyDescent="0.25">
      <c r="A57" s="22"/>
      <c r="B57" s="43" t="s">
        <v>228</v>
      </c>
      <c r="C57" s="44">
        <f>SUMIF(січень!$B$3:$B$63,B57,січень!$C$3:$C$63)</f>
        <v>0</v>
      </c>
      <c r="D57" s="44">
        <f>SUMIF(лютий!$B$3:$B$44,B57,лютий!$C$3:$C$44)</f>
        <v>0</v>
      </c>
      <c r="E57" s="44">
        <f>SUMIF(березень!$B$3:$B$53,B57,березень!$C$3:$C$53)</f>
        <v>0</v>
      </c>
      <c r="F57" s="44">
        <f>SUMIF(квітень!$B$3:$B$62,B57,квітень!$C$3:$C$62)</f>
        <v>0</v>
      </c>
      <c r="G57" s="44">
        <f>SUMIF(травень!$B$3:$B$43,B57,травень!$C$3:$C$43)</f>
        <v>0</v>
      </c>
      <c r="H57" s="44">
        <f>SUMIF(червень!$B$3:$B$45,B57,червень!$C$3:$C$45)</f>
        <v>0</v>
      </c>
      <c r="I57" s="44">
        <f>SUMIF(липень!$B$3:$B$40,$B57,липень!$C$3:$C$40)</f>
        <v>0</v>
      </c>
      <c r="J57" s="44">
        <f>SUMIF(серпень!$B$3:$B$42,$B57,серпень!$C$3:$C$42)</f>
        <v>0</v>
      </c>
      <c r="K57" s="44">
        <f>SUMIF(вересень!$B$3:$B$41,$B57,вересень!$C$3:$C$41)</f>
        <v>0</v>
      </c>
      <c r="L57" s="44">
        <f>SUMIF(жовтень!$B$3:$B$50,$B57,жовтень!$C$3:$C$50)</f>
        <v>0</v>
      </c>
      <c r="M57" s="44">
        <f>SUMIF(листопад!$B$3:$B$44,$B57,листопад!$C$3:$C$44)</f>
        <v>16090</v>
      </c>
      <c r="N57" s="44">
        <f>SUMIF(грудень!$B$3:$B$60,$B57,грудень!$C$3:$C$60)</f>
        <v>0</v>
      </c>
      <c r="O57" s="41">
        <f t="shared" si="1"/>
        <v>16090</v>
      </c>
    </row>
    <row r="58" spans="1:15" s="55" customFormat="1" x14ac:dyDescent="0.25">
      <c r="A58" s="22"/>
      <c r="B58" s="43" t="s">
        <v>220</v>
      </c>
      <c r="C58" s="44">
        <f>SUMIF(січень!$B$3:$B$63,B58,січень!$C$3:$C$63)</f>
        <v>0</v>
      </c>
      <c r="D58" s="44">
        <f>SUMIF(лютий!$B$3:$B$44,B58,лютий!$C$3:$C$44)</f>
        <v>0</v>
      </c>
      <c r="E58" s="44">
        <f>SUMIF(березень!$B$3:$B$53,B58,березень!$C$3:$C$53)</f>
        <v>0</v>
      </c>
      <c r="F58" s="44">
        <f>SUMIF(квітень!$B$3:$B$62,B58,квітень!$C$3:$C$62)</f>
        <v>0</v>
      </c>
      <c r="G58" s="44">
        <f>SUMIF(травень!$B$3:$B$43,B58,травень!$C$3:$C$43)</f>
        <v>0</v>
      </c>
      <c r="H58" s="44">
        <f>SUMIF(червень!$B$3:$B$45,B58,червень!$C$3:$C$45)</f>
        <v>0</v>
      </c>
      <c r="I58" s="44">
        <f>SUMIF(липень!$B$3:$B$40,$B58,липень!$C$3:$C$40)</f>
        <v>0</v>
      </c>
      <c r="J58" s="44">
        <f>SUMIF(серпень!$B$3:$B$42,$B58,серпень!$C$3:$C$42)</f>
        <v>0</v>
      </c>
      <c r="K58" s="44">
        <f>SUMIF(вересень!$B$3:$B$41,$B58,вересень!$C$3:$C$41)</f>
        <v>0</v>
      </c>
      <c r="L58" s="44">
        <f>SUMIF(жовтень!$B$3:$B$50,$B58,жовтень!$C$3:$C$50)</f>
        <v>0</v>
      </c>
      <c r="M58" s="44">
        <f>SUMIF(листопад!$B$3:$B$44,$B58,листопад!$C$3:$C$44)</f>
        <v>2400</v>
      </c>
      <c r="N58" s="44">
        <f>SUMIF(грудень!$B$3:$B$60,$B58,грудень!$C$3:$C$60)</f>
        <v>0</v>
      </c>
      <c r="O58" s="41">
        <f t="shared" si="1"/>
        <v>2400</v>
      </c>
    </row>
    <row r="59" spans="1:15" s="55" customFormat="1" x14ac:dyDescent="0.25">
      <c r="A59" s="22"/>
      <c r="B59" s="45" t="s">
        <v>101</v>
      </c>
      <c r="C59" s="44">
        <f>SUMIF(січень!$B$3:$B$63,B59,січень!$C$3:$C$63)</f>
        <v>0</v>
      </c>
      <c r="D59" s="44">
        <f>SUMIF(лютий!$B$3:$B$44,B59,лютий!$C$3:$C$44)</f>
        <v>0</v>
      </c>
      <c r="E59" s="44">
        <f>SUMIF(березень!$B$3:$B$53,B59,березень!$C$3:$C$53)</f>
        <v>0</v>
      </c>
      <c r="F59" s="44">
        <f>SUMIF(квітень!$B$3:$B$62,B59,квітень!$C$3:$C$62)</f>
        <v>3000</v>
      </c>
      <c r="G59" s="44">
        <f>SUMIF(травень!$B$3:$B$43,B59,травень!$C$3:$C$43)</f>
        <v>0</v>
      </c>
      <c r="H59" s="44">
        <f>SUMIF(червень!$B$3:$B$45,B59,червень!$C$3:$C$45)</f>
        <v>0</v>
      </c>
      <c r="I59" s="44">
        <f>SUMIF(липень!$B$3:$B$40,$B59,липень!$C$3:$C$40)</f>
        <v>0</v>
      </c>
      <c r="J59" s="44">
        <f>SUMIF(серпень!$B$3:$B$42,$B59,серпень!$C$3:$C$42)</f>
        <v>0</v>
      </c>
      <c r="K59" s="44">
        <f>SUMIF(вересень!$B$3:$B$41,$B59,вересень!$C$3:$C$41)</f>
        <v>0</v>
      </c>
      <c r="L59" s="44">
        <f>SUMIF(жовтень!$B$3:$B$50,$B59,жовтень!$C$3:$C$50)</f>
        <v>0</v>
      </c>
      <c r="M59" s="44">
        <f>SUMIF(листопад!$B$3:$B$44,$B59,листопад!$C$3:$C$44)</f>
        <v>0</v>
      </c>
      <c r="N59" s="44">
        <f>SUMIF(грудень!$B$3:$B$60,$B59,грудень!$C$3:$C$60)</f>
        <v>0</v>
      </c>
      <c r="O59" s="41">
        <f t="shared" si="1"/>
        <v>3000</v>
      </c>
    </row>
    <row r="60" spans="1:15" s="55" customFormat="1" x14ac:dyDescent="0.25">
      <c r="A60" s="22"/>
      <c r="B60" s="43" t="s">
        <v>151</v>
      </c>
      <c r="C60" s="44">
        <f>SUMIF(січень!$B$3:$B$63,B60,січень!$C$3:$C$63)</f>
        <v>0</v>
      </c>
      <c r="D60" s="44">
        <f>SUMIF(лютий!$B$3:$B$44,B60,лютий!$C$3:$C$44)</f>
        <v>0</v>
      </c>
      <c r="E60" s="44">
        <f>SUMIF(березень!$B$3:$B$53,B60,березень!$C$3:$C$53)</f>
        <v>0</v>
      </c>
      <c r="F60" s="44">
        <f>SUMIF(квітень!$B$3:$B$62,B60,квітень!$C$3:$C$62)</f>
        <v>0</v>
      </c>
      <c r="G60" s="44">
        <f>SUMIF(травень!$B$3:$B$43,B60,травень!$C$3:$C$43)</f>
        <v>0</v>
      </c>
      <c r="H60" s="44">
        <f>SUMIF(червень!$B$3:$B$45,B60,червень!$C$3:$C$45)</f>
        <v>14690</v>
      </c>
      <c r="I60" s="44">
        <f>SUMIF(липень!$B$3:$B$40,$B60,липень!$C$3:$C$40)</f>
        <v>0</v>
      </c>
      <c r="J60" s="44">
        <f>SUMIF(серпень!$B$3:$B$42,$B60,серпень!$C$3:$C$42)</f>
        <v>0</v>
      </c>
      <c r="K60" s="44">
        <f>SUMIF(вересень!$B$3:$B$41,$B60,вересень!$C$3:$C$41)</f>
        <v>0</v>
      </c>
      <c r="L60" s="44">
        <f>SUMIF(жовтень!$B$3:$B$50,$B60,жовтень!$C$3:$C$50)</f>
        <v>0</v>
      </c>
      <c r="M60" s="44">
        <f>SUMIF(листопад!$B$3:$B$44,$B60,листопад!$C$3:$C$44)</f>
        <v>0</v>
      </c>
      <c r="N60" s="44">
        <f>SUMIF(грудень!$B$3:$B$60,$B60,грудень!$C$3:$C$60)</f>
        <v>0</v>
      </c>
      <c r="O60" s="41">
        <f t="shared" si="1"/>
        <v>14690</v>
      </c>
    </row>
    <row r="61" spans="1:15" s="55" customFormat="1" x14ac:dyDescent="0.25">
      <c r="A61" s="22"/>
      <c r="B61" s="43" t="s">
        <v>144</v>
      </c>
      <c r="C61" s="44">
        <f>SUMIF(січень!$B$3:$B$63,B61,січень!$C$3:$C$63)</f>
        <v>0</v>
      </c>
      <c r="D61" s="44">
        <f>SUMIF(лютий!$B$3:$B$44,B61,лютий!$C$3:$C$44)</f>
        <v>0</v>
      </c>
      <c r="E61" s="44">
        <f>SUMIF(березень!$B$3:$B$53,B61,березень!$C$3:$C$53)</f>
        <v>0</v>
      </c>
      <c r="F61" s="44">
        <f>SUMIF(квітень!$B$3:$B$62,B61,квітень!$C$3:$C$62)</f>
        <v>0</v>
      </c>
      <c r="G61" s="44">
        <f>SUMIF(травень!$B$3:$B$43,B61,травень!$C$3:$C$43)</f>
        <v>0</v>
      </c>
      <c r="H61" s="44">
        <f>SUMIF(червень!$B$3:$B$45,B61,червень!$C$3:$C$45)</f>
        <v>1490</v>
      </c>
      <c r="I61" s="44">
        <f>SUMIF(липень!$B$3:$B$40,$B61,липень!$C$3:$C$40)</f>
        <v>2830</v>
      </c>
      <c r="J61" s="44">
        <f>SUMIF(серпень!$B$3:$B$42,$B61,серпень!$C$3:$C$42)</f>
        <v>0</v>
      </c>
      <c r="K61" s="44">
        <f>SUMIF(вересень!$B$3:$B$41,$B61,вересень!$C$3:$C$41)</f>
        <v>3090</v>
      </c>
      <c r="L61" s="44">
        <f>SUMIF(жовтень!$B$3:$B$50,$B61,жовтень!$C$3:$C$50)</f>
        <v>3960</v>
      </c>
      <c r="M61" s="44">
        <f>SUMIF(листопад!$B$3:$B$44,$B61,листопад!$C$3:$C$44)</f>
        <v>6230</v>
      </c>
      <c r="N61" s="44">
        <f>SUMIF(грудень!$B$3:$B$60,$B61,грудень!$C$3:$C$60)</f>
        <v>3510</v>
      </c>
      <c r="O61" s="41">
        <f t="shared" si="1"/>
        <v>21110</v>
      </c>
    </row>
    <row r="62" spans="1:15" s="55" customFormat="1" x14ac:dyDescent="0.25">
      <c r="A62" s="22"/>
      <c r="B62" s="43" t="s">
        <v>206</v>
      </c>
      <c r="C62" s="44">
        <f>SUMIF(січень!$B$3:$B$63,B62,січень!$C$3:$C$63)</f>
        <v>0</v>
      </c>
      <c r="D62" s="44">
        <f>SUMIF(лютий!$B$3:$B$44,B62,лютий!$C$3:$C$44)</f>
        <v>0</v>
      </c>
      <c r="E62" s="44">
        <f>SUMIF(березень!$B$3:$B$53,B62,березень!$C$3:$C$53)</f>
        <v>0</v>
      </c>
      <c r="F62" s="44">
        <f>SUMIF(квітень!$B$3:$B$62,B62,квітень!$C$3:$C$62)</f>
        <v>0</v>
      </c>
      <c r="G62" s="44">
        <f>SUMIF(травень!$B$3:$B$43,B62,травень!$C$3:$C$43)</f>
        <v>0</v>
      </c>
      <c r="H62" s="44">
        <f>SUMIF(червень!$B$3:$B$45,B62,червень!$C$3:$C$45)</f>
        <v>0</v>
      </c>
      <c r="I62" s="44">
        <f>SUMIF(липень!$B$3:$B$40,$B62,липень!$C$3:$C$40)</f>
        <v>0</v>
      </c>
      <c r="J62" s="44">
        <f>SUMIF(серпень!$B$3:$B$42,$B62,серпень!$C$3:$C$42)</f>
        <v>0</v>
      </c>
      <c r="K62" s="44">
        <f>SUMIF(вересень!$B$3:$B$41,$B62,вересень!$C$3:$C$41)</f>
        <v>0</v>
      </c>
      <c r="L62" s="44">
        <f>SUMIF(жовтень!$B$3:$B$50,$B62,жовтень!$C$3:$C$50)</f>
        <v>5000</v>
      </c>
      <c r="M62" s="44">
        <f>SUMIF(листопад!$B$3:$B$44,$B62,листопад!$C$3:$C$44)</f>
        <v>0</v>
      </c>
      <c r="N62" s="44">
        <f>SUMIF(грудень!$B$3:$B$60,$B62,грудень!$C$3:$C$60)</f>
        <v>20000</v>
      </c>
      <c r="O62" s="41">
        <f t="shared" si="1"/>
        <v>25000</v>
      </c>
    </row>
    <row r="63" spans="1:15" s="55" customFormat="1" x14ac:dyDescent="0.25">
      <c r="A63" s="22"/>
      <c r="B63" s="43" t="s">
        <v>102</v>
      </c>
      <c r="C63" s="44">
        <f>SUMIF(січень!$B$3:$B$63,B63,січень!$C$3:$C$63)</f>
        <v>0</v>
      </c>
      <c r="D63" s="44">
        <f>SUMIF(лютий!$B$3:$B$44,B63,лютий!$C$3:$C$44)</f>
        <v>0</v>
      </c>
      <c r="E63" s="44">
        <f>SUMIF(березень!$B$3:$B$53,B63,березень!$C$3:$C$53)</f>
        <v>0</v>
      </c>
      <c r="F63" s="44">
        <f>SUMIF(квітень!$B$3:$B$62,B63,квітень!$C$3:$C$62)</f>
        <v>10000</v>
      </c>
      <c r="G63" s="44">
        <f>SUMIF(травень!$B$3:$B$43,B63,травень!$C$3:$C$43)</f>
        <v>0</v>
      </c>
      <c r="H63" s="44">
        <f>SUMIF(червень!$B$3:$B$45,B63,червень!$C$3:$C$45)</f>
        <v>0</v>
      </c>
      <c r="I63" s="44">
        <f>SUMIF(липень!$B$3:$B$40,$B63,липень!$C$3:$C$40)</f>
        <v>0</v>
      </c>
      <c r="J63" s="44">
        <f>SUMIF(серпень!$B$3:$B$42,$B63,серпень!$C$3:$C$42)</f>
        <v>0</v>
      </c>
      <c r="K63" s="44">
        <f>SUMIF(вересень!$B$3:$B$41,$B63,вересень!$C$3:$C$41)</f>
        <v>0</v>
      </c>
      <c r="L63" s="44">
        <f>SUMIF(жовтень!$B$3:$B$50,$B63,жовтень!$C$3:$C$50)</f>
        <v>0</v>
      </c>
      <c r="M63" s="44">
        <f>SUMIF(листопад!$B$3:$B$44,$B63,листопад!$C$3:$C$44)</f>
        <v>0</v>
      </c>
      <c r="N63" s="44">
        <f>SUMIF(грудень!$B$3:$B$60,$B63,грудень!$C$3:$C$60)</f>
        <v>0</v>
      </c>
      <c r="O63" s="41">
        <f t="shared" si="1"/>
        <v>10000</v>
      </c>
    </row>
    <row r="64" spans="1:15" s="55" customFormat="1" x14ac:dyDescent="0.25">
      <c r="A64" s="22"/>
      <c r="B64" s="43" t="s">
        <v>91</v>
      </c>
      <c r="C64" s="44">
        <f>SUMIF(січень!$B$3:$B$63,B64,січень!$C$3:$C$63)</f>
        <v>0</v>
      </c>
      <c r="D64" s="44">
        <f>SUMIF(лютий!$B$3:$B$44,B64,лютий!$C$3:$C$44)</f>
        <v>0</v>
      </c>
      <c r="E64" s="44">
        <f>SUMIF(березень!$B$3:$B$53,B64,березень!$C$3:$C$53)</f>
        <v>205511</v>
      </c>
      <c r="F64" s="44">
        <f>SUMIF(квітень!$B$3:$B$62,B64,квітень!$C$3:$C$62)</f>
        <v>0</v>
      </c>
      <c r="G64" s="44">
        <f>SUMIF(травень!$B$3:$B$43,B64,травень!$C$3:$C$43)</f>
        <v>0</v>
      </c>
      <c r="H64" s="44">
        <f>SUMIF(червень!$B$3:$B$45,B64,червень!$C$3:$C$45)</f>
        <v>0</v>
      </c>
      <c r="I64" s="44">
        <f>SUMIF(липень!$B$3:$B$40,$B64,липень!$C$3:$C$40)</f>
        <v>0</v>
      </c>
      <c r="J64" s="44">
        <f>SUMIF(серпень!$B$3:$B$42,$B64,серпень!$C$3:$C$42)</f>
        <v>192815</v>
      </c>
      <c r="K64" s="44">
        <f>SUMIF(вересень!$B$3:$B$41,$B64,вересень!$C$3:$C$41)</f>
        <v>0</v>
      </c>
      <c r="L64" s="44">
        <f>SUMIF(жовтень!$B$3:$B$50,$B64,жовтень!$C$3:$C$50)</f>
        <v>20311</v>
      </c>
      <c r="M64" s="44">
        <f>SUMIF(листопад!$B$3:$B$44,$B64,листопад!$C$3:$C$44)</f>
        <v>76970</v>
      </c>
      <c r="N64" s="44">
        <f>SUMIF(грудень!$B$3:$B$60,$B64,грудень!$C$3:$C$60)</f>
        <v>149388</v>
      </c>
      <c r="O64" s="41">
        <f t="shared" si="1"/>
        <v>644995</v>
      </c>
    </row>
    <row r="65" spans="1:15" s="55" customFormat="1" x14ac:dyDescent="0.25">
      <c r="A65" s="22"/>
      <c r="B65" s="43" t="s">
        <v>111</v>
      </c>
      <c r="C65" s="44">
        <f>SUMIF(січень!$B$3:$B$63,B65,січень!$C$3:$C$63)</f>
        <v>0</v>
      </c>
      <c r="D65" s="44">
        <f>SUMIF(лютий!$B$3:$B$44,B65,лютий!$C$3:$C$44)</f>
        <v>0</v>
      </c>
      <c r="E65" s="44">
        <f>SUMIF(березень!$B$3:$B$53,B65,березень!$C$3:$C$53)</f>
        <v>0</v>
      </c>
      <c r="F65" s="44">
        <f>SUMIF(квітень!$B$3:$B$62,B65,квітень!$C$3:$C$62)</f>
        <v>0</v>
      </c>
      <c r="G65" s="44">
        <f>SUMIF(травень!$B$3:$B$43,B65,травень!$C$3:$C$43)</f>
        <v>20310</v>
      </c>
      <c r="H65" s="44">
        <f>SUMIF(червень!$B$3:$B$45,B65,червень!$C$3:$C$45)</f>
        <v>0</v>
      </c>
      <c r="I65" s="44">
        <f>SUMIF(липень!$B$3:$B$40,$B65,липень!$C$3:$C$40)</f>
        <v>0</v>
      </c>
      <c r="J65" s="44">
        <f>SUMIF(серпень!$B$3:$B$42,$B65,серпень!$C$3:$C$42)</f>
        <v>0</v>
      </c>
      <c r="K65" s="44">
        <f>SUMIF(вересень!$B$3:$B$41,$B65,вересень!$C$3:$C$41)</f>
        <v>0</v>
      </c>
      <c r="L65" s="44">
        <f>SUMIF(жовтень!$B$3:$B$50,$B65,жовтень!$C$3:$C$50)</f>
        <v>0</v>
      </c>
      <c r="M65" s="44">
        <f>SUMIF(листопад!$B$3:$B$44,$B65,листопад!$C$3:$C$44)</f>
        <v>0</v>
      </c>
      <c r="N65" s="44">
        <f>SUMIF(грудень!$B$3:$B$60,$B65,грудень!$C$3:$C$60)</f>
        <v>0</v>
      </c>
      <c r="O65" s="41">
        <f t="shared" si="1"/>
        <v>20310</v>
      </c>
    </row>
    <row r="66" spans="1:15" s="55" customFormat="1" x14ac:dyDescent="0.25">
      <c r="A66" s="22"/>
      <c r="B66" s="43" t="s">
        <v>20</v>
      </c>
      <c r="C66" s="44">
        <f>SUMIF(січень!$B$3:$B$63,B66,січень!$C$3:$C$63)</f>
        <v>37700</v>
      </c>
      <c r="D66" s="44">
        <f>SUMIF(лютий!$B$3:$B$44,B66,лютий!$C$3:$C$44)</f>
        <v>10000</v>
      </c>
      <c r="E66" s="44">
        <f>SUMIF(березень!$B$3:$B$53,B66,березень!$C$3:$C$53)</f>
        <v>10000</v>
      </c>
      <c r="F66" s="44">
        <f>SUMIF(квітень!$B$3:$B$62,B66,квітень!$C$3:$C$62)</f>
        <v>35000</v>
      </c>
      <c r="G66" s="44">
        <f>SUMIF(травень!$B$3:$B$43,B66,травень!$C$3:$C$43)</f>
        <v>70000</v>
      </c>
      <c r="H66" s="44">
        <f>SUMIF(червень!$B$3:$B$45,B66,червень!$C$3:$C$45)</f>
        <v>27000</v>
      </c>
      <c r="I66" s="44">
        <f>SUMIF(липень!$B$3:$B$40,$B66,липень!$C$3:$C$40)</f>
        <v>0</v>
      </c>
      <c r="J66" s="44">
        <f>SUMIF(серпень!$B$3:$B$42,$B66,серпень!$C$3:$C$42)</f>
        <v>0</v>
      </c>
      <c r="K66" s="44">
        <f>SUMIF(вересень!$B$3:$B$41,$B66,вересень!$C$3:$C$41)</f>
        <v>54000</v>
      </c>
      <c r="L66" s="44">
        <f>SUMIF(жовтень!$B$3:$B$50,$B66,жовтень!$C$3:$C$50)</f>
        <v>20000</v>
      </c>
      <c r="M66" s="44">
        <f>SUMIF(листопад!$B$3:$B$44,$B66,листопад!$C$3:$C$44)</f>
        <v>0</v>
      </c>
      <c r="N66" s="44">
        <f>SUMIF(грудень!$B$3:$B$60,$B66,грудень!$C$3:$C$60)</f>
        <v>57000</v>
      </c>
      <c r="O66" s="41">
        <f t="shared" si="1"/>
        <v>320700</v>
      </c>
    </row>
    <row r="67" spans="1:15" s="55" customFormat="1" x14ac:dyDescent="0.25">
      <c r="A67" s="22"/>
      <c r="B67" s="43" t="s">
        <v>166</v>
      </c>
      <c r="C67" s="44">
        <f>SUMIF(січень!$B$3:$B$63,B67,січень!$C$3:$C$63)</f>
        <v>0</v>
      </c>
      <c r="D67" s="44">
        <f>SUMIF(лютий!$B$3:$B$44,B67,лютий!$C$3:$C$44)</f>
        <v>0</v>
      </c>
      <c r="E67" s="44">
        <f>SUMIF(березень!$B$3:$B$53,B67,березень!$C$3:$C$53)</f>
        <v>0</v>
      </c>
      <c r="F67" s="44">
        <f>SUMIF(квітень!$B$3:$B$62,B67,квітень!$C$3:$C$62)</f>
        <v>0</v>
      </c>
      <c r="G67" s="44">
        <f>SUMIF(травень!$B$3:$B$43,B67,травень!$C$3:$C$43)</f>
        <v>0</v>
      </c>
      <c r="H67" s="44">
        <f>SUMIF(червень!$B$3:$B$45,B67,червень!$C$3:$C$45)</f>
        <v>0</v>
      </c>
      <c r="I67" s="44">
        <f>SUMIF(липень!$B$3:$B$40,$B67,липень!$C$3:$C$40)</f>
        <v>11979</v>
      </c>
      <c r="J67" s="44">
        <f>SUMIF(серпень!$B$3:$B$42,$B67,серпень!$C$3:$C$42)</f>
        <v>0</v>
      </c>
      <c r="K67" s="44">
        <f>SUMIF(вересень!$B$3:$B$41,$B67,вересень!$C$3:$C$41)</f>
        <v>0</v>
      </c>
      <c r="L67" s="44">
        <f>SUMIF(жовтень!$B$3:$B$50,$B67,жовтень!$C$3:$C$50)</f>
        <v>0</v>
      </c>
      <c r="M67" s="44">
        <f>SUMIF(листопад!$B$3:$B$44,$B67,листопад!$C$3:$C$44)</f>
        <v>0</v>
      </c>
      <c r="N67" s="44">
        <f>SUMIF(грудень!$B$3:$B$60,$B67,грудень!$C$3:$C$60)</f>
        <v>15950</v>
      </c>
      <c r="O67" s="41">
        <f t="shared" si="1"/>
        <v>27929</v>
      </c>
    </row>
    <row r="68" spans="1:15" s="55" customFormat="1" x14ac:dyDescent="0.25">
      <c r="A68" s="22"/>
      <c r="B68" s="43" t="s">
        <v>92</v>
      </c>
      <c r="C68" s="44">
        <f>SUMIF(січень!$B$3:$B$63,B68,січень!$C$3:$C$63)</f>
        <v>0</v>
      </c>
      <c r="D68" s="44">
        <f>SUMIF(лютий!$B$3:$B$44,B68,лютий!$C$3:$C$44)</f>
        <v>0</v>
      </c>
      <c r="E68" s="44">
        <f>SUMIF(березень!$B$3:$B$53,B68,березень!$C$3:$C$53)</f>
        <v>0</v>
      </c>
      <c r="F68" s="44">
        <f>SUMIF(квітень!$B$3:$B$62,B68,квітень!$C$3:$C$62)</f>
        <v>280000</v>
      </c>
      <c r="G68" s="44">
        <f>SUMIF(травень!$B$3:$B$43,B68,травень!$C$3:$C$43)</f>
        <v>0</v>
      </c>
      <c r="H68" s="44">
        <f>SUMIF(червень!$B$3:$B$45,B68,червень!$C$3:$C$45)</f>
        <v>0</v>
      </c>
      <c r="I68" s="44">
        <f>SUMIF(липень!$B$3:$B$40,$B68,липень!$C$3:$C$40)</f>
        <v>0</v>
      </c>
      <c r="J68" s="44">
        <f>SUMIF(серпень!$B$3:$B$42,$B68,серпень!$C$3:$C$42)</f>
        <v>0</v>
      </c>
      <c r="K68" s="44">
        <f>SUMIF(вересень!$B$3:$B$41,$B68,вересень!$C$3:$C$41)</f>
        <v>0</v>
      </c>
      <c r="L68" s="44">
        <f>SUMIF(жовтень!$B$3:$B$50,$B68,жовтень!$C$3:$C$50)</f>
        <v>0</v>
      </c>
      <c r="M68" s="44">
        <f>SUMIF(листопад!$B$3:$B$44,$B68,листопад!$C$3:$C$44)</f>
        <v>104000</v>
      </c>
      <c r="N68" s="44">
        <f>SUMIF(грудень!$B$3:$B$60,$B68,грудень!$C$3:$C$60)</f>
        <v>0</v>
      </c>
      <c r="O68" s="41">
        <f t="shared" ref="O68:O81" si="2">SUBTOTAL(9,C68:N68)</f>
        <v>384000</v>
      </c>
    </row>
    <row r="69" spans="1:15" s="55" customFormat="1" x14ac:dyDescent="0.25">
      <c r="A69" s="22"/>
      <c r="B69" s="43" t="s">
        <v>221</v>
      </c>
      <c r="C69" s="44">
        <f>SUMIF(січень!$B$3:$B$63,B69,січень!$C$3:$C$63)</f>
        <v>0</v>
      </c>
      <c r="D69" s="44">
        <f>SUMIF(лютий!$B$3:$B$44,B69,лютий!$C$3:$C$44)</f>
        <v>0</v>
      </c>
      <c r="E69" s="44">
        <f>SUMIF(березень!$B$3:$B$53,B69,березень!$C$3:$C$53)</f>
        <v>0</v>
      </c>
      <c r="F69" s="44">
        <f>SUMIF(квітень!$B$3:$B$62,B69,квітень!$C$3:$C$62)</f>
        <v>0</v>
      </c>
      <c r="G69" s="44">
        <f>SUMIF(травень!$B$3:$B$43,B69,травень!$C$3:$C$43)</f>
        <v>0</v>
      </c>
      <c r="H69" s="44">
        <f>SUMIF(червень!$B$3:$B$45,B69,червень!$C$3:$C$45)</f>
        <v>0</v>
      </c>
      <c r="I69" s="44">
        <f>SUMIF(липень!$B$3:$B$40,$B69,липень!$C$3:$C$40)</f>
        <v>0</v>
      </c>
      <c r="J69" s="44">
        <f>SUMIF(серпень!$B$3:$B$42,$B69,серпень!$C$3:$C$42)</f>
        <v>0</v>
      </c>
      <c r="K69" s="44">
        <f>SUMIF(вересень!$B$3:$B$41,$B69,вересень!$C$3:$C$41)</f>
        <v>0</v>
      </c>
      <c r="L69" s="44">
        <f>SUMIF(жовтень!$B$3:$B$50,$B69,жовтень!$C$3:$C$50)</f>
        <v>0</v>
      </c>
      <c r="M69" s="44">
        <f>SUMIF(листопад!$B$3:$B$44,$B69,листопад!$C$3:$C$44)</f>
        <v>5000</v>
      </c>
      <c r="N69" s="44">
        <f>SUMIF(грудень!$B$3:$B$60,$B69,грудень!$C$3:$C$60)</f>
        <v>0</v>
      </c>
      <c r="O69" s="41">
        <f t="shared" si="2"/>
        <v>5000</v>
      </c>
    </row>
    <row r="70" spans="1:15" s="55" customFormat="1" x14ac:dyDescent="0.25">
      <c r="A70" s="22"/>
      <c r="B70" s="43" t="s">
        <v>21</v>
      </c>
      <c r="C70" s="44">
        <f>SUMIF(січень!$B$3:$B$63,B70,січень!$C$3:$C$63)</f>
        <v>33299</v>
      </c>
      <c r="D70" s="44">
        <f>SUMIF(лютий!$B$3:$B$44,B70,лютий!$C$3:$C$44)</f>
        <v>0</v>
      </c>
      <c r="E70" s="44">
        <f>SUMIF(березень!$B$3:$B$53,B70,березень!$C$3:$C$53)</f>
        <v>0</v>
      </c>
      <c r="F70" s="44">
        <f>SUMIF(квітень!$B$3:$B$62,B70,квітень!$C$3:$C$62)</f>
        <v>0</v>
      </c>
      <c r="G70" s="44">
        <f>SUMIF(травень!$B$3:$B$43,B70,травень!$C$3:$C$43)</f>
        <v>0</v>
      </c>
      <c r="H70" s="44">
        <f>SUMIF(червень!$B$3:$B$45,B70,червень!$C$3:$C$45)</f>
        <v>15210</v>
      </c>
      <c r="I70" s="44">
        <f>SUMIF(липень!$B$3:$B$40,$B70,липень!$C$3:$C$40)</f>
        <v>0</v>
      </c>
      <c r="J70" s="44">
        <f>SUMIF(серпень!$B$3:$B$42,$B70,серпень!$C$3:$C$42)</f>
        <v>0</v>
      </c>
      <c r="K70" s="44">
        <f>SUMIF(вересень!$B$3:$B$41,$B70,вересень!$C$3:$C$41)</f>
        <v>0</v>
      </c>
      <c r="L70" s="44">
        <f>SUMIF(жовтень!$B$3:$B$50,$B70,жовтень!$C$3:$C$50)</f>
        <v>0</v>
      </c>
      <c r="M70" s="44">
        <f>SUMIF(листопад!$B$3:$B$44,$B70,листопад!$C$3:$C$44)</f>
        <v>0</v>
      </c>
      <c r="N70" s="44">
        <f>SUMIF(грудень!$B$3:$B$60,$B70,грудень!$C$3:$C$60)</f>
        <v>0</v>
      </c>
      <c r="O70" s="41">
        <f t="shared" si="2"/>
        <v>48509</v>
      </c>
    </row>
    <row r="71" spans="1:15" s="55" customFormat="1" x14ac:dyDescent="0.25">
      <c r="A71" s="22"/>
      <c r="B71" s="43" t="s">
        <v>79</v>
      </c>
      <c r="C71" s="44">
        <f>SUMIF(січень!$B$3:$B$63,B71,січень!$C$3:$C$63)</f>
        <v>0</v>
      </c>
      <c r="D71" s="44">
        <f>SUMIF(лютий!$B$3:$B$44,B71,лютий!$C$3:$C$44)</f>
        <v>15000</v>
      </c>
      <c r="E71" s="44">
        <f>SUMIF(березень!$B$3:$B$53,B71,березень!$C$3:$C$53)</f>
        <v>0</v>
      </c>
      <c r="F71" s="44">
        <f>SUMIF(квітень!$B$3:$B$62,B71,квітень!$C$3:$C$62)</f>
        <v>0</v>
      </c>
      <c r="G71" s="44">
        <f>SUMIF(травень!$B$3:$B$43,B71,травень!$C$3:$C$43)</f>
        <v>0</v>
      </c>
      <c r="H71" s="44">
        <f>SUMIF(червень!$B$3:$B$45,B71,червень!$C$3:$C$45)</f>
        <v>0</v>
      </c>
      <c r="I71" s="44">
        <f>SUMIF(липень!$B$3:$B$40,$B71,липень!$C$3:$C$40)</f>
        <v>0</v>
      </c>
      <c r="J71" s="44">
        <f>SUMIF(серпень!$B$3:$B$42,$B71,серпень!$C$3:$C$42)</f>
        <v>0</v>
      </c>
      <c r="K71" s="44">
        <f>SUMIF(вересень!$B$3:$B$41,$B71,вересень!$C$3:$C$41)</f>
        <v>0</v>
      </c>
      <c r="L71" s="44">
        <f>SUMIF(жовтень!$B$3:$B$50,$B71,жовтень!$C$3:$C$50)</f>
        <v>0</v>
      </c>
      <c r="M71" s="44">
        <f>SUMIF(листопад!$B$3:$B$44,$B71,листопад!$C$3:$C$44)</f>
        <v>0</v>
      </c>
      <c r="N71" s="44">
        <f>SUMIF(грудень!$B$3:$B$60,$B71,грудень!$C$3:$C$60)</f>
        <v>0</v>
      </c>
      <c r="O71" s="41">
        <f t="shared" si="2"/>
        <v>15000</v>
      </c>
    </row>
    <row r="72" spans="1:15" s="55" customFormat="1" x14ac:dyDescent="0.25">
      <c r="A72" s="22"/>
      <c r="B72" s="43" t="s">
        <v>217</v>
      </c>
      <c r="C72" s="44">
        <f>SUMIF(січень!$B$3:$B$63,B72,січень!$C$3:$C$63)</f>
        <v>0</v>
      </c>
      <c r="D72" s="44">
        <f>SUMIF(лютий!$B$3:$B$44,B72,лютий!$C$3:$C$44)</f>
        <v>0</v>
      </c>
      <c r="E72" s="44">
        <f>SUMIF(березень!$B$3:$B$53,B72,березень!$C$3:$C$53)</f>
        <v>0</v>
      </c>
      <c r="F72" s="44">
        <f>SUMIF(квітень!$B$3:$B$62,B72,квітень!$C$3:$C$62)</f>
        <v>0</v>
      </c>
      <c r="G72" s="44">
        <f>SUMIF(травень!$B$3:$B$43,B72,травень!$C$3:$C$43)</f>
        <v>0</v>
      </c>
      <c r="H72" s="44">
        <f>SUMIF(червень!$B$3:$B$45,B72,червень!$C$3:$C$45)</f>
        <v>0</v>
      </c>
      <c r="I72" s="44">
        <f>SUMIF(липень!$B$3:$B$40,$B72,липень!$C$3:$C$40)</f>
        <v>0</v>
      </c>
      <c r="J72" s="44">
        <f>SUMIF(серпень!$B$3:$B$42,$B72,серпень!$C$3:$C$42)</f>
        <v>0</v>
      </c>
      <c r="K72" s="44">
        <f>SUMIF(вересень!$B$3:$B$41,$B72,вересень!$C$3:$C$41)</f>
        <v>0</v>
      </c>
      <c r="L72" s="44">
        <f>SUMIF(жовтень!$B$3:$B$50,$B72,жовтень!$C$3:$C$50)</f>
        <v>5000</v>
      </c>
      <c r="M72" s="44">
        <f>SUMIF(листопад!$B$3:$B$44,$B72,листопад!$C$3:$C$44)</f>
        <v>0</v>
      </c>
      <c r="N72" s="44">
        <f>SUMIF(грудень!$B$3:$B$60,$B72,грудень!$C$3:$C$60)</f>
        <v>0</v>
      </c>
      <c r="O72" s="41">
        <f t="shared" si="2"/>
        <v>5000</v>
      </c>
    </row>
    <row r="73" spans="1:15" s="55" customFormat="1" x14ac:dyDescent="0.25">
      <c r="A73" s="22"/>
      <c r="B73" s="43" t="s">
        <v>104</v>
      </c>
      <c r="C73" s="44">
        <f>SUMIF(січень!$B$3:$B$63,B73,січень!$C$3:$C$63)</f>
        <v>0</v>
      </c>
      <c r="D73" s="44">
        <f>SUMIF(лютий!$B$3:$B$44,B73,лютий!$C$3:$C$44)</f>
        <v>0</v>
      </c>
      <c r="E73" s="44">
        <f>SUMIF(березень!$B$3:$B$53,B73,березень!$C$3:$C$53)</f>
        <v>0</v>
      </c>
      <c r="F73" s="44">
        <f>SUMIF(квітень!$B$3:$B$62,B73,квітень!$C$3:$C$62)</f>
        <v>0</v>
      </c>
      <c r="G73" s="44">
        <f>SUMIF(травень!$B$3:$B$43,B73,травень!$C$3:$C$43)</f>
        <v>10154</v>
      </c>
      <c r="H73" s="44">
        <f>SUMIF(червень!$B$3:$B$45,B73,червень!$C$3:$C$45)</f>
        <v>0</v>
      </c>
      <c r="I73" s="44">
        <f>SUMIF(липень!$B$3:$B$40,$B73,липень!$C$3:$C$40)</f>
        <v>0</v>
      </c>
      <c r="J73" s="44">
        <f>SUMIF(серпень!$B$3:$B$42,$B73,серпень!$C$3:$C$42)</f>
        <v>0</v>
      </c>
      <c r="K73" s="44">
        <f>SUMIF(вересень!$B$3:$B$41,$B73,вересень!$C$3:$C$41)</f>
        <v>0</v>
      </c>
      <c r="L73" s="44">
        <f>SUMIF(жовтень!$B$3:$B$50,$B73,жовтень!$C$3:$C$50)</f>
        <v>0</v>
      </c>
      <c r="M73" s="44">
        <f>SUMIF(листопад!$B$3:$B$44,$B73,листопад!$C$3:$C$44)</f>
        <v>0</v>
      </c>
      <c r="N73" s="44">
        <f>SUMIF(грудень!$B$3:$B$60,$B73,грудень!$C$3:$C$60)</f>
        <v>0</v>
      </c>
      <c r="O73" s="41">
        <f t="shared" si="2"/>
        <v>10154</v>
      </c>
    </row>
    <row r="74" spans="1:15" s="55" customFormat="1" x14ac:dyDescent="0.25">
      <c r="A74" s="22"/>
      <c r="B74" s="43" t="s">
        <v>240</v>
      </c>
      <c r="C74" s="44"/>
      <c r="D74" s="44"/>
      <c r="E74" s="44"/>
      <c r="F74" s="44"/>
      <c r="G74" s="44"/>
      <c r="H74" s="44">
        <f>SUMIF(червень!$B$3:$B$45,B74,червень!$C$3:$C$45)</f>
        <v>0</v>
      </c>
      <c r="I74" s="44">
        <f>SUMIF(липень!$B$3:$B$40,$B74,липень!$C$3:$C$40)</f>
        <v>0</v>
      </c>
      <c r="J74" s="44">
        <f>SUMIF(серпень!$B$3:$B$42,$B74,серпень!$C$3:$C$42)</f>
        <v>0</v>
      </c>
      <c r="K74" s="44">
        <f>SUMIF(вересень!$B$3:$B$41,$B74,вересень!$C$3:$C$41)</f>
        <v>0</v>
      </c>
      <c r="L74" s="44">
        <f>SUMIF(жовтень!$B$3:$B$50,$B74,жовтень!$C$3:$C$50)</f>
        <v>0</v>
      </c>
      <c r="M74" s="44">
        <f>SUMIF(листопад!$B$3:$B$44,$B74,листопад!$C$3:$C$44)</f>
        <v>0</v>
      </c>
      <c r="N74" s="44">
        <f>SUMIF(грудень!$B$3:$B$60,$B74,грудень!$C$3:$C$60)</f>
        <v>10260</v>
      </c>
      <c r="O74" s="41">
        <f t="shared" si="2"/>
        <v>10260</v>
      </c>
    </row>
    <row r="75" spans="1:15" s="55" customFormat="1" x14ac:dyDescent="0.25">
      <c r="A75" s="22"/>
      <c r="B75" s="43" t="s">
        <v>243</v>
      </c>
      <c r="C75" s="44"/>
      <c r="D75" s="44"/>
      <c r="E75" s="44"/>
      <c r="F75" s="44"/>
      <c r="G75" s="44"/>
      <c r="H75" s="44">
        <f>SUMIF(червень!$B$3:$B$45,B75,червень!$C$3:$C$45)</f>
        <v>0</v>
      </c>
      <c r="I75" s="44">
        <f>SUMIF(липень!$B$3:$B$40,$B75,липень!$C$3:$C$40)</f>
        <v>0</v>
      </c>
      <c r="J75" s="44">
        <f>SUMIF(серпень!$B$3:$B$42,$B75,серпень!$C$3:$C$42)</f>
        <v>0</v>
      </c>
      <c r="K75" s="44">
        <f>SUMIF(вересень!$B$3:$B$41,$B75,вересень!$C$3:$C$41)</f>
        <v>0</v>
      </c>
      <c r="L75" s="44">
        <f>SUMIF(жовтень!$B$3:$B$50,$B75,жовтень!$C$3:$C$50)</f>
        <v>0</v>
      </c>
      <c r="M75" s="44">
        <f>SUMIF(листопад!$B$3:$B$44,$B75,листопад!$C$3:$C$44)</f>
        <v>0</v>
      </c>
      <c r="N75" s="44">
        <f>SUMIF(грудень!$B$3:$B$60,$B75,грудень!$C$3:$C$60)</f>
        <v>153873</v>
      </c>
      <c r="O75" s="41">
        <f t="shared" si="2"/>
        <v>153873</v>
      </c>
    </row>
    <row r="76" spans="1:15" s="55" customFormat="1" x14ac:dyDescent="0.25">
      <c r="A76" s="22"/>
      <c r="B76" s="43" t="s">
        <v>241</v>
      </c>
      <c r="C76" s="44"/>
      <c r="D76" s="44"/>
      <c r="E76" s="44"/>
      <c r="F76" s="44"/>
      <c r="G76" s="44"/>
      <c r="H76" s="44">
        <f>SUMIF(червень!$B$3:$B$45,B76,червень!$C$3:$C$45)</f>
        <v>0</v>
      </c>
      <c r="I76" s="44">
        <f>SUMIF(липень!$B$3:$B$40,$B76,липень!$C$3:$C$40)</f>
        <v>0</v>
      </c>
      <c r="J76" s="44">
        <f>SUMIF(серпень!$B$3:$B$42,$B76,серпень!$C$3:$C$42)</f>
        <v>0</v>
      </c>
      <c r="K76" s="44">
        <f>SUMIF(вересень!$B$3:$B$41,$B76,вересень!$C$3:$C$41)</f>
        <v>0</v>
      </c>
      <c r="L76" s="44">
        <f>SUMIF(жовтень!$B$3:$B$50,$B76,жовтень!$C$3:$C$50)</f>
        <v>0</v>
      </c>
      <c r="M76" s="44">
        <f>SUMIF(листопад!$B$3:$B$44,$B76,листопад!$C$3:$C$44)</f>
        <v>0</v>
      </c>
      <c r="N76" s="44">
        <f>SUMIF(грудень!$B$3:$B$60,$B76,грудень!$C$3:$C$60)</f>
        <v>17670</v>
      </c>
      <c r="O76" s="41">
        <f t="shared" si="2"/>
        <v>17670</v>
      </c>
    </row>
    <row r="77" spans="1:15" s="55" customFormat="1" x14ac:dyDescent="0.25">
      <c r="A77" s="22"/>
      <c r="B77" s="43" t="s">
        <v>114</v>
      </c>
      <c r="C77" s="44">
        <f>SUMIF(січень!$B$3:$B$63,B77,січень!$C$3:$C$63)</f>
        <v>0</v>
      </c>
      <c r="D77" s="44">
        <f>SUMIF(лютий!$B$3:$B$44,B77,лютий!$C$3:$C$44)</f>
        <v>0</v>
      </c>
      <c r="E77" s="44">
        <f>SUMIF(березень!$B$3:$B$53,B77,березень!$C$3:$C$53)</f>
        <v>0</v>
      </c>
      <c r="F77" s="44">
        <f>SUMIF(квітень!$B$3:$B$62,B77,квітень!$C$3:$C$62)</f>
        <v>0</v>
      </c>
      <c r="G77" s="44">
        <f>SUMIF(травень!$B$3:$B$43,B77,травень!$C$3:$C$43)</f>
        <v>25000</v>
      </c>
      <c r="H77" s="44">
        <f>SUMIF(червень!$B$3:$B$45,B77,червень!$C$3:$C$45)</f>
        <v>54400</v>
      </c>
      <c r="I77" s="44">
        <f>SUMIF(липень!$B$3:$B$40,$B77,липень!$C$3:$C$40)</f>
        <v>0</v>
      </c>
      <c r="J77" s="44">
        <f>SUMIF(серпень!$B$3:$B$42,$B77,серпень!$C$3:$C$42)</f>
        <v>0</v>
      </c>
      <c r="K77" s="44">
        <f>SUMIF(вересень!$B$3:$B$41,$B77,вересень!$C$3:$C$41)</f>
        <v>0</v>
      </c>
      <c r="L77" s="44">
        <f>SUMIF(жовтень!$B$3:$B$50,$B77,жовтень!$C$3:$C$50)</f>
        <v>0</v>
      </c>
      <c r="M77" s="44">
        <f>SUMIF(листопад!$B$3:$B$44,$B77,листопад!$C$3:$C$44)</f>
        <v>0</v>
      </c>
      <c r="N77" s="44">
        <f>SUMIF(грудень!$B$3:$B$60,$B77,грудень!$C$3:$C$60)</f>
        <v>0</v>
      </c>
      <c r="O77" s="41">
        <f t="shared" si="2"/>
        <v>79400</v>
      </c>
    </row>
    <row r="78" spans="1:15" s="55" customFormat="1" x14ac:dyDescent="0.25">
      <c r="A78" s="22"/>
      <c r="B78" s="43" t="s">
        <v>222</v>
      </c>
      <c r="C78" s="44">
        <f>SUMIF(січень!$B$3:$B$63,B78,січень!$C$3:$C$63)</f>
        <v>0</v>
      </c>
      <c r="D78" s="44">
        <f>SUMIF(лютий!$B$3:$B$44,B78,лютий!$C$3:$C$44)</f>
        <v>0</v>
      </c>
      <c r="E78" s="44">
        <f>SUMIF(березень!$B$3:$B$53,B78,березень!$C$3:$C$53)</f>
        <v>0</v>
      </c>
      <c r="F78" s="44">
        <f>SUMIF(квітень!$B$3:$B$62,B78,квітень!$C$3:$C$62)</f>
        <v>0</v>
      </c>
      <c r="G78" s="44">
        <f>SUMIF(травень!$B$3:$B$43,B78,травень!$C$3:$C$43)</f>
        <v>0</v>
      </c>
      <c r="H78" s="44">
        <f>SUMIF(червень!$B$3:$B$45,B78,червень!$C$3:$C$45)</f>
        <v>0</v>
      </c>
      <c r="I78" s="44">
        <f>SUMIF(липень!$B$3:$B$40,$B78,липень!$C$3:$C$40)</f>
        <v>0</v>
      </c>
      <c r="J78" s="44">
        <f>SUMIF(серпень!$B$3:$B$42,$B78,серпень!$C$3:$C$42)</f>
        <v>0</v>
      </c>
      <c r="K78" s="44">
        <f>SUMIF(вересень!$B$3:$B$41,$B78,вересень!$C$3:$C$41)</f>
        <v>0</v>
      </c>
      <c r="L78" s="44">
        <f>SUMIF(жовтень!$B$3:$B$50,$B78,жовтень!$C$3:$C$50)</f>
        <v>0</v>
      </c>
      <c r="M78" s="44">
        <f>SUMIF(листопад!$B$3:$B$44,$B78,листопад!$C$3:$C$44)</f>
        <v>17530</v>
      </c>
      <c r="N78" s="44">
        <f>SUMIF(грудень!$B$3:$B$60,$B78,грудень!$C$3:$C$60)</f>
        <v>0</v>
      </c>
      <c r="O78" s="41">
        <f t="shared" si="2"/>
        <v>17530</v>
      </c>
    </row>
    <row r="79" spans="1:15" s="16" customFormat="1" x14ac:dyDescent="0.25">
      <c r="A79" s="72" t="s">
        <v>124</v>
      </c>
      <c r="B79" s="75" t="s">
        <v>73</v>
      </c>
      <c r="C79" s="82">
        <f>січень!D64</f>
        <v>161165.28000000003</v>
      </c>
      <c r="D79" s="82">
        <f>лютий!D45</f>
        <v>177437.5</v>
      </c>
      <c r="E79" s="82">
        <f>березень!D54</f>
        <v>385503.5</v>
      </c>
      <c r="F79" s="82">
        <f>квітень!D63</f>
        <v>479338.94</v>
      </c>
      <c r="G79" s="82">
        <f>травень!D44</f>
        <v>396755.73</v>
      </c>
      <c r="H79" s="82">
        <f>червень!$D46</f>
        <v>596885.75</v>
      </c>
      <c r="I79" s="82">
        <f>липень!$D41</f>
        <v>190945.02</v>
      </c>
      <c r="J79" s="82">
        <f>серпень!$D43</f>
        <v>292947.7</v>
      </c>
      <c r="K79" s="82">
        <f>вересень!$D42</f>
        <v>544376.86</v>
      </c>
      <c r="L79" s="82">
        <f>жовтень!$D51</f>
        <v>346133.33999999997</v>
      </c>
      <c r="M79" s="82">
        <f>листопад!$D45</f>
        <v>406421.67</v>
      </c>
      <c r="N79" s="82">
        <f>грудень!$D61</f>
        <v>784582.2300000001</v>
      </c>
      <c r="O79" s="74">
        <f t="shared" si="2"/>
        <v>4762493.5200000005</v>
      </c>
    </row>
    <row r="80" spans="1:15" s="16" customFormat="1" ht="14.25" customHeight="1" x14ac:dyDescent="0.25">
      <c r="A80" s="72" t="s">
        <v>125</v>
      </c>
      <c r="B80" s="75" t="s">
        <v>74</v>
      </c>
      <c r="C80" s="82">
        <f>січень!E64</f>
        <v>7835.27</v>
      </c>
      <c r="D80" s="82">
        <f>лютий!E45</f>
        <v>5152.51</v>
      </c>
      <c r="E80" s="82">
        <f>березень!E54</f>
        <v>4895.08</v>
      </c>
      <c r="F80" s="82">
        <f>квітень!E63</f>
        <v>18730.830000000005</v>
      </c>
      <c r="G80" s="82">
        <f>травень!E44</f>
        <v>71402.59</v>
      </c>
      <c r="H80" s="82">
        <f>червень!$E46</f>
        <v>55980.060000000012</v>
      </c>
      <c r="I80" s="82">
        <f>липень!$E41</f>
        <v>52063.03</v>
      </c>
      <c r="J80" s="82">
        <f>серпень!$E43</f>
        <v>169193.43</v>
      </c>
      <c r="K80" s="82">
        <f>вересень!$E42</f>
        <v>65324.450000000004</v>
      </c>
      <c r="L80" s="82">
        <f>жовтень!$E51</f>
        <v>67916.11</v>
      </c>
      <c r="M80" s="82">
        <f>листопад!$E45</f>
        <v>48082.380000000005</v>
      </c>
      <c r="N80" s="82">
        <f>грудень!$E61</f>
        <v>244440.85</v>
      </c>
      <c r="O80" s="74">
        <f t="shared" si="2"/>
        <v>811016.59</v>
      </c>
    </row>
    <row r="81" spans="1:15" s="16" customFormat="1" x14ac:dyDescent="0.25">
      <c r="A81" s="76" t="s">
        <v>126</v>
      </c>
      <c r="B81" s="77" t="s">
        <v>75</v>
      </c>
      <c r="C81" s="83">
        <f>січень!G64</f>
        <v>3013.9600000000005</v>
      </c>
      <c r="D81" s="83">
        <f>лютий!G45</f>
        <v>1304.7299999999998</v>
      </c>
      <c r="E81" s="83">
        <f>березень!G54</f>
        <v>4486.3900000000003</v>
      </c>
      <c r="F81" s="83">
        <f>квітень!G63</f>
        <v>4361.67</v>
      </c>
      <c r="G81" s="83">
        <f>травень!G44</f>
        <v>2316.389999999999</v>
      </c>
      <c r="H81" s="83">
        <f>червень!$G46</f>
        <v>2012.27</v>
      </c>
      <c r="I81" s="83">
        <f>липень!$G41</f>
        <v>1717.7100000000003</v>
      </c>
      <c r="J81" s="83">
        <f>серпень!$G43</f>
        <v>1400.0800000000002</v>
      </c>
      <c r="K81" s="83">
        <f>вересень!$G42</f>
        <v>1334.8199999999997</v>
      </c>
      <c r="L81" s="83">
        <f>жовтень!$G51</f>
        <v>1323.4500000000003</v>
      </c>
      <c r="M81" s="83">
        <f>листопад!$G45</f>
        <v>718.36000000000035</v>
      </c>
      <c r="N81" s="83">
        <f>грудень!$G61</f>
        <v>766.22000000000014</v>
      </c>
      <c r="O81" s="78">
        <f t="shared" si="2"/>
        <v>24756.050000000003</v>
      </c>
    </row>
    <row r="83" spans="1:15" s="15" customFormat="1" x14ac:dyDescent="0.25">
      <c r="A83" s="69" t="s">
        <v>132</v>
      </c>
      <c r="B83" s="70" t="s">
        <v>103</v>
      </c>
      <c r="C83" s="79">
        <f t="shared" ref="C83:O83" si="3">C84+C99</f>
        <v>1099957</v>
      </c>
      <c r="D83" s="79">
        <f t="shared" si="3"/>
        <v>641752.24</v>
      </c>
      <c r="E83" s="79">
        <f t="shared" si="3"/>
        <v>1168306.68</v>
      </c>
      <c r="F83" s="79">
        <f t="shared" si="3"/>
        <v>908691.66999999993</v>
      </c>
      <c r="G83" s="79">
        <f t="shared" si="3"/>
        <v>958795.03</v>
      </c>
      <c r="H83" s="79">
        <f t="shared" si="3"/>
        <v>2355276.5100000002</v>
      </c>
      <c r="I83" s="79">
        <f t="shared" si="3"/>
        <v>1070888.7</v>
      </c>
      <c r="J83" s="79">
        <f t="shared" si="3"/>
        <v>628162.24</v>
      </c>
      <c r="K83" s="79">
        <f t="shared" si="3"/>
        <v>1635823.33</v>
      </c>
      <c r="L83" s="79">
        <f t="shared" ref="L83:M83" si="4">L84+L99</f>
        <v>984559.69</v>
      </c>
      <c r="M83" s="79">
        <f t="shared" si="4"/>
        <v>988008.8</v>
      </c>
      <c r="N83" s="79">
        <f t="shared" ref="N83" si="5">N84+N99</f>
        <v>2422297.0100000002</v>
      </c>
      <c r="O83" s="71">
        <f t="shared" si="3"/>
        <v>14862518.900000002</v>
      </c>
    </row>
    <row r="84" spans="1:15" x14ac:dyDescent="0.25">
      <c r="A84" s="66" t="s">
        <v>133</v>
      </c>
      <c r="B84" s="67" t="s">
        <v>84</v>
      </c>
      <c r="C84" s="83">
        <f t="shared" ref="C84:J84" si="6">SUM(C85:C94)</f>
        <v>951438.4</v>
      </c>
      <c r="D84" s="83">
        <f t="shared" si="6"/>
        <v>519007.24000000005</v>
      </c>
      <c r="E84" s="83">
        <f t="shared" si="6"/>
        <v>971680.67999999993</v>
      </c>
      <c r="F84" s="83">
        <f t="shared" si="6"/>
        <v>707615.79999999993</v>
      </c>
      <c r="G84" s="83">
        <f t="shared" si="6"/>
        <v>837014.92</v>
      </c>
      <c r="H84" s="83">
        <f t="shared" si="6"/>
        <v>2110579.02</v>
      </c>
      <c r="I84" s="83">
        <f t="shared" si="6"/>
        <v>889619</v>
      </c>
      <c r="J84" s="83">
        <f t="shared" si="6"/>
        <v>536574</v>
      </c>
      <c r="K84" s="83">
        <f>SUM(K85:K98)</f>
        <v>1499322.25</v>
      </c>
      <c r="L84" s="83">
        <f>SUM(L85:L98)</f>
        <v>718366.08</v>
      </c>
      <c r="M84" s="83">
        <f>SUM(M85:M98)</f>
        <v>861584.3</v>
      </c>
      <c r="N84" s="83">
        <f>SUM(N85:N98)</f>
        <v>2087611.4300000002</v>
      </c>
      <c r="O84" s="68">
        <f t="shared" ref="O84:O99" si="7">SUBTOTAL(9,C84:N84)</f>
        <v>12690413.120000001</v>
      </c>
    </row>
    <row r="85" spans="1:15" x14ac:dyDescent="0.25">
      <c r="B85" s="18" t="s">
        <v>13</v>
      </c>
      <c r="C85" s="61">
        <f>січень!H64</f>
        <v>602202.4</v>
      </c>
      <c r="D85" s="61">
        <f>лютий!H45</f>
        <v>43999.5</v>
      </c>
      <c r="E85" s="61">
        <f>березень!H54</f>
        <v>7200</v>
      </c>
      <c r="F85" s="61">
        <f>квітень!H63</f>
        <v>0</v>
      </c>
      <c r="G85" s="61">
        <f>травень!H44</f>
        <v>0</v>
      </c>
      <c r="H85" s="61">
        <f>червень!$H$46</f>
        <v>0</v>
      </c>
      <c r="I85" s="61">
        <f>липень!$H$41</f>
        <v>0</v>
      </c>
      <c r="J85" s="61">
        <f>серпень!$H$43</f>
        <v>0</v>
      </c>
      <c r="K85" s="61">
        <f>вересень!$H$42</f>
        <v>0</v>
      </c>
      <c r="L85" s="61">
        <f>жовтень!$H$51</f>
        <v>75235</v>
      </c>
      <c r="M85" s="61">
        <f>листопад!$H$45</f>
        <v>173160</v>
      </c>
      <c r="N85" s="61">
        <f>грудень!$H$61</f>
        <v>1614006.9000000001</v>
      </c>
      <c r="O85" s="41">
        <f t="shared" si="7"/>
        <v>2515803.8000000003</v>
      </c>
    </row>
    <row r="86" spans="1:15" x14ac:dyDescent="0.25">
      <c r="B86" s="18" t="s">
        <v>2</v>
      </c>
      <c r="C86" s="61">
        <f>січень!I64</f>
        <v>128632</v>
      </c>
      <c r="D86" s="61">
        <f>лютий!I45</f>
        <v>25947.040000000001</v>
      </c>
      <c r="E86" s="61">
        <f>березень!I54</f>
        <v>16470</v>
      </c>
      <c r="F86" s="61">
        <f>квітень!I63</f>
        <v>0</v>
      </c>
      <c r="G86" s="61">
        <f>травень!I44</f>
        <v>9760</v>
      </c>
      <c r="H86" s="61">
        <f>червень!$I$46</f>
        <v>143623</v>
      </c>
      <c r="I86" s="61">
        <f>липень!$I$41</f>
        <v>159090</v>
      </c>
      <c r="J86" s="61">
        <f>серпень!$I$43</f>
        <v>133210</v>
      </c>
      <c r="K86" s="61">
        <f>вересень!$I$42</f>
        <v>502682</v>
      </c>
      <c r="L86" s="61">
        <f>жовтень!$I$51</f>
        <v>54460.2</v>
      </c>
      <c r="M86" s="61">
        <f>листопад!$I$45</f>
        <v>226192.3</v>
      </c>
      <c r="N86" s="61">
        <f>грудень!$I$61</f>
        <v>140745.25</v>
      </c>
      <c r="O86" s="41">
        <f t="shared" si="7"/>
        <v>1540811.79</v>
      </c>
    </row>
    <row r="87" spans="1:15" x14ac:dyDescent="0.25">
      <c r="B87" s="18" t="s">
        <v>76</v>
      </c>
      <c r="C87" s="61">
        <f>січень!J64</f>
        <v>0</v>
      </c>
      <c r="D87" s="61">
        <f>лютий!J45</f>
        <v>335066</v>
      </c>
      <c r="E87" s="61">
        <f>березень!J54</f>
        <v>179902</v>
      </c>
      <c r="F87" s="61">
        <f>квітень!J63</f>
        <v>92269.7</v>
      </c>
      <c r="G87" s="61">
        <f>травень!J44</f>
        <v>10000</v>
      </c>
      <c r="H87" s="61">
        <f>червень!$J$46</f>
        <v>119268</v>
      </c>
      <c r="I87" s="61">
        <f>липень!$J$41</f>
        <v>223216</v>
      </c>
      <c r="J87" s="61">
        <f>серпень!$J$43</f>
        <v>0</v>
      </c>
      <c r="K87" s="61">
        <f>вересень!$J$42</f>
        <v>0</v>
      </c>
      <c r="L87" s="61">
        <f>жовтень!$J$51</f>
        <v>54446.5</v>
      </c>
      <c r="M87" s="61">
        <f>листопад!$J$45</f>
        <v>0</v>
      </c>
      <c r="N87" s="61">
        <f>грудень!$J$61</f>
        <v>0</v>
      </c>
      <c r="O87" s="41">
        <f t="shared" si="7"/>
        <v>1014168.2</v>
      </c>
    </row>
    <row r="88" spans="1:15" x14ac:dyDescent="0.25">
      <c r="B88" s="18" t="s">
        <v>4</v>
      </c>
      <c r="C88" s="61">
        <f>січень!K64</f>
        <v>129459</v>
      </c>
      <c r="D88" s="61">
        <f>лютий!K45</f>
        <v>0</v>
      </c>
      <c r="E88" s="61">
        <f>березень!K54</f>
        <v>233085</v>
      </c>
      <c r="F88" s="61">
        <f>квітень!K63</f>
        <v>49175</v>
      </c>
      <c r="G88" s="61">
        <f>травень!K44</f>
        <v>74303</v>
      </c>
      <c r="H88" s="61">
        <f>червень!$K$46</f>
        <v>0</v>
      </c>
      <c r="I88" s="61">
        <f>липень!$K$41</f>
        <v>41000</v>
      </c>
      <c r="J88" s="61">
        <f>серпень!$K$43</f>
        <v>233813</v>
      </c>
      <c r="K88" s="61">
        <f>вересень!$K$42</f>
        <v>115775</v>
      </c>
      <c r="L88" s="61">
        <f>жовтень!$K$51</f>
        <v>254175</v>
      </c>
      <c r="M88" s="61">
        <f>листопад!$K$45</f>
        <v>165052</v>
      </c>
      <c r="N88" s="61">
        <f>грудень!$K$61</f>
        <v>145497.5</v>
      </c>
      <c r="O88" s="41">
        <f t="shared" si="7"/>
        <v>1441334.5</v>
      </c>
    </row>
    <row r="89" spans="1:15" x14ac:dyDescent="0.25">
      <c r="B89" s="18" t="s">
        <v>6</v>
      </c>
      <c r="C89" s="61">
        <f>січень!L64</f>
        <v>91145</v>
      </c>
      <c r="D89" s="61">
        <f>лютий!L45</f>
        <v>0</v>
      </c>
      <c r="E89" s="61">
        <f>березень!L54</f>
        <v>135096</v>
      </c>
      <c r="F89" s="61">
        <f>квітень!L63</f>
        <v>349233.5</v>
      </c>
      <c r="G89" s="61">
        <f>травень!L44</f>
        <v>346708</v>
      </c>
      <c r="H89" s="61">
        <f>червень!$L$46</f>
        <v>896000</v>
      </c>
      <c r="I89" s="61">
        <f>липень!$L$41</f>
        <v>0</v>
      </c>
      <c r="J89" s="61">
        <f>серпень!$L$43</f>
        <v>0</v>
      </c>
      <c r="K89" s="61">
        <f>вересень!$L$42</f>
        <v>100875</v>
      </c>
      <c r="L89" s="61">
        <f>жовтень!$L$51</f>
        <v>40320</v>
      </c>
      <c r="M89" s="61">
        <f>листопад!$L$45</f>
        <v>155859</v>
      </c>
      <c r="N89" s="61">
        <f>грудень!$L$61</f>
        <v>0</v>
      </c>
      <c r="O89" s="41">
        <f t="shared" si="7"/>
        <v>2115236.5</v>
      </c>
    </row>
    <row r="90" spans="1:15" x14ac:dyDescent="0.25">
      <c r="B90" s="18" t="s">
        <v>7</v>
      </c>
      <c r="C90" s="61">
        <f>січень!M64</f>
        <v>0</v>
      </c>
      <c r="D90" s="61">
        <f>лютий!M45</f>
        <v>84581</v>
      </c>
      <c r="E90" s="61">
        <f>березень!M54</f>
        <v>193088</v>
      </c>
      <c r="F90" s="61">
        <f>квітень!M63</f>
        <v>142906</v>
      </c>
      <c r="G90" s="61">
        <f>травень!M44</f>
        <v>0</v>
      </c>
      <c r="H90" s="61">
        <f>червень!$M$46</f>
        <v>68581</v>
      </c>
      <c r="I90" s="61">
        <f>липень!$M$41</f>
        <v>313239</v>
      </c>
      <c r="J90" s="61">
        <f>серпень!$M$43</f>
        <v>169551</v>
      </c>
      <c r="K90" s="61">
        <f>вересень!$M$42</f>
        <v>28600</v>
      </c>
      <c r="L90" s="61">
        <f>жовтень!$M$51</f>
        <v>154578.18</v>
      </c>
      <c r="M90" s="61">
        <f>листопад!$M$45</f>
        <v>68581</v>
      </c>
      <c r="N90" s="61">
        <f>грудень!$M$61</f>
        <v>68581</v>
      </c>
      <c r="O90" s="41">
        <f t="shared" si="7"/>
        <v>1292286.18</v>
      </c>
    </row>
    <row r="91" spans="1:15" x14ac:dyDescent="0.25">
      <c r="B91" s="18" t="s">
        <v>9</v>
      </c>
      <c r="C91" s="61">
        <f>січень!N64</f>
        <v>0</v>
      </c>
      <c r="D91" s="61">
        <f>лютий!N45</f>
        <v>29413.7</v>
      </c>
      <c r="E91" s="61">
        <f>березень!N54</f>
        <v>206839.67999999999</v>
      </c>
      <c r="F91" s="61">
        <f>квітень!N63</f>
        <v>28531.600000000002</v>
      </c>
      <c r="G91" s="61">
        <f>травень!N44</f>
        <v>3713.12</v>
      </c>
      <c r="H91" s="61">
        <f>червень!$N$46</f>
        <v>105689.2</v>
      </c>
      <c r="I91" s="61">
        <f>липень!$N$41</f>
        <v>0</v>
      </c>
      <c r="J91" s="61">
        <f>серпень!$N$43</f>
        <v>0</v>
      </c>
      <c r="K91" s="61">
        <f>вересень!$N$42</f>
        <v>216612.25</v>
      </c>
      <c r="L91" s="61">
        <f>жовтень!$N$51</f>
        <v>20495.7</v>
      </c>
      <c r="M91" s="61">
        <f>листопад!$N$45</f>
        <v>0</v>
      </c>
      <c r="N91" s="61">
        <f>грудень!$N$61</f>
        <v>118780.78</v>
      </c>
      <c r="O91" s="41">
        <f t="shared" si="7"/>
        <v>730076.03</v>
      </c>
    </row>
    <row r="92" spans="1:15" x14ac:dyDescent="0.25">
      <c r="B92" s="19" t="s">
        <v>36</v>
      </c>
      <c r="C92" s="62"/>
      <c r="D92" s="62"/>
      <c r="E92" s="62"/>
      <c r="F92" s="62">
        <f>квітень!O63</f>
        <v>35500</v>
      </c>
      <c r="G92" s="62">
        <f>травень!O44</f>
        <v>0</v>
      </c>
      <c r="H92" s="61">
        <f>червень!$O$46</f>
        <v>0</v>
      </c>
      <c r="I92" s="61">
        <f>липень!$O$41</f>
        <v>0</v>
      </c>
      <c r="J92" s="61">
        <f>серпень!$O$43</f>
        <v>0</v>
      </c>
      <c r="K92" s="61">
        <f>вересень!$O$42</f>
        <v>65600</v>
      </c>
      <c r="L92" s="61">
        <f>жовтень!$O$51</f>
        <v>0</v>
      </c>
      <c r="M92" s="61">
        <f>листопад!$O$45</f>
        <v>0</v>
      </c>
      <c r="N92" s="61">
        <f>грудень!$O$61</f>
        <v>0</v>
      </c>
      <c r="O92" s="41">
        <f t="shared" si="7"/>
        <v>101100</v>
      </c>
    </row>
    <row r="93" spans="1:15" x14ac:dyDescent="0.25">
      <c r="B93" s="19" t="s">
        <v>40</v>
      </c>
      <c r="C93" s="62"/>
      <c r="D93" s="62"/>
      <c r="E93" s="62"/>
      <c r="F93" s="62">
        <f>квітень!P63</f>
        <v>10000</v>
      </c>
      <c r="G93" s="62">
        <f>травень!P44</f>
        <v>304869</v>
      </c>
      <c r="H93" s="61">
        <f>червень!$P$46</f>
        <v>631803</v>
      </c>
      <c r="I93" s="61">
        <f>липень!$P$41</f>
        <v>153074</v>
      </c>
      <c r="J93" s="61">
        <f>серпень!$P$43</f>
        <v>0</v>
      </c>
      <c r="K93" s="61">
        <f>вересень!$P$42</f>
        <v>0</v>
      </c>
      <c r="L93" s="61">
        <f>жовтень!$P$51</f>
        <v>0</v>
      </c>
      <c r="M93" s="61">
        <f>листопад!$P$45</f>
        <v>0</v>
      </c>
      <c r="N93" s="61">
        <f>грудень!$P$61</f>
        <v>0</v>
      </c>
      <c r="O93" s="41">
        <f t="shared" si="7"/>
        <v>1099746</v>
      </c>
    </row>
    <row r="94" spans="1:15" x14ac:dyDescent="0.25">
      <c r="B94" s="19" t="s">
        <v>112</v>
      </c>
      <c r="C94" s="84"/>
      <c r="D94" s="84"/>
      <c r="E94" s="84"/>
      <c r="F94" s="84"/>
      <c r="G94" s="62">
        <f>травень!Q44</f>
        <v>87661.8</v>
      </c>
      <c r="H94" s="61">
        <f>червень!$Q$46</f>
        <v>145614.82</v>
      </c>
      <c r="I94" s="61">
        <f>липень!$Q$41</f>
        <v>0</v>
      </c>
      <c r="J94" s="61">
        <f>серпень!$Q$43</f>
        <v>0</v>
      </c>
      <c r="K94" s="61">
        <f>вересень!$Q$42</f>
        <v>0</v>
      </c>
      <c r="L94" s="61">
        <f>жовтень!$Q$51</f>
        <v>0</v>
      </c>
      <c r="M94" s="61">
        <f>листопад!$Q$45</f>
        <v>0</v>
      </c>
      <c r="N94" s="61">
        <f>грудень!$Q$61</f>
        <v>0</v>
      </c>
      <c r="O94" s="41">
        <f t="shared" si="7"/>
        <v>233276.62</v>
      </c>
    </row>
    <row r="95" spans="1:15" s="55" customFormat="1" x14ac:dyDescent="0.25">
      <c r="A95" s="22"/>
      <c r="B95" s="19" t="s">
        <v>178</v>
      </c>
      <c r="C95" s="84"/>
      <c r="D95" s="84"/>
      <c r="E95" s="84"/>
      <c r="F95" s="84"/>
      <c r="G95" s="62"/>
      <c r="H95" s="61"/>
      <c r="I95" s="61">
        <f>липень!$R$41</f>
        <v>16250</v>
      </c>
      <c r="J95" s="61">
        <f>серпень!$R$43</f>
        <v>0</v>
      </c>
      <c r="K95" s="61">
        <f>вересень!$R$42</f>
        <v>0</v>
      </c>
      <c r="L95" s="61">
        <f>жовтень!$R$51</f>
        <v>0</v>
      </c>
      <c r="M95" s="61">
        <f>листопад!$R$45</f>
        <v>0</v>
      </c>
      <c r="N95" s="61">
        <f>грудень!$R$61</f>
        <v>0</v>
      </c>
      <c r="O95" s="41">
        <f t="shared" si="7"/>
        <v>16250</v>
      </c>
    </row>
    <row r="96" spans="1:15" s="55" customFormat="1" x14ac:dyDescent="0.25">
      <c r="A96" s="22"/>
      <c r="B96" s="19" t="s">
        <v>186</v>
      </c>
      <c r="C96" s="84"/>
      <c r="D96" s="84"/>
      <c r="E96" s="84"/>
      <c r="F96" s="84"/>
      <c r="G96" s="62"/>
      <c r="H96" s="61"/>
      <c r="I96" s="61"/>
      <c r="J96" s="61">
        <f>серпень!$S$43</f>
        <v>51841.4</v>
      </c>
      <c r="K96" s="61">
        <f>вересень!$S$42</f>
        <v>0</v>
      </c>
      <c r="L96" s="61">
        <f>жовтень!$S$51</f>
        <v>10520.5</v>
      </c>
      <c r="M96" s="61">
        <f>листопад!$S$45</f>
        <v>72740</v>
      </c>
      <c r="N96" s="61">
        <f>грудень!$S$61</f>
        <v>0</v>
      </c>
      <c r="O96" s="41">
        <f t="shared" si="7"/>
        <v>135101.9</v>
      </c>
    </row>
    <row r="97" spans="1:15" s="55" customFormat="1" x14ac:dyDescent="0.25">
      <c r="A97" s="22"/>
      <c r="B97" s="19" t="s">
        <v>179</v>
      </c>
      <c r="C97" s="84"/>
      <c r="D97" s="84"/>
      <c r="E97" s="84"/>
      <c r="F97" s="84"/>
      <c r="G97" s="62"/>
      <c r="H97" s="61"/>
      <c r="I97" s="61"/>
      <c r="J97" s="61">
        <f>серпень!$T$43</f>
        <v>149390</v>
      </c>
      <c r="K97" s="61">
        <f>вересень!$T$42</f>
        <v>456178</v>
      </c>
      <c r="L97" s="61">
        <f>жовтень!$T$51</f>
        <v>54135</v>
      </c>
      <c r="M97" s="61">
        <f>листопад!$T$45</f>
        <v>0</v>
      </c>
      <c r="N97" s="61">
        <f>грудень!$T$61</f>
        <v>0</v>
      </c>
      <c r="O97" s="41">
        <f t="shared" si="7"/>
        <v>659703</v>
      </c>
    </row>
    <row r="98" spans="1:15" s="55" customFormat="1" x14ac:dyDescent="0.25">
      <c r="A98" s="22"/>
      <c r="B98" s="19" t="s">
        <v>192</v>
      </c>
      <c r="C98" s="84"/>
      <c r="D98" s="84"/>
      <c r="E98" s="84"/>
      <c r="F98" s="84"/>
      <c r="G98" s="62"/>
      <c r="H98" s="61"/>
      <c r="I98" s="61"/>
      <c r="J98" s="61"/>
      <c r="K98" s="61">
        <f>вересень!$U$42</f>
        <v>13000</v>
      </c>
      <c r="L98" s="61">
        <f>жовтень!$U$51</f>
        <v>0</v>
      </c>
      <c r="M98" s="61">
        <f>листопад!$U$45</f>
        <v>0</v>
      </c>
      <c r="N98" s="61">
        <f>грудень!$U$61</f>
        <v>0</v>
      </c>
      <c r="O98" s="41">
        <f t="shared" si="7"/>
        <v>13000</v>
      </c>
    </row>
    <row r="99" spans="1:15" x14ac:dyDescent="0.25">
      <c r="A99" s="66" t="s">
        <v>134</v>
      </c>
      <c r="B99" s="67" t="s">
        <v>120</v>
      </c>
      <c r="C99" s="80">
        <f>січень!P64</f>
        <v>148518.6</v>
      </c>
      <c r="D99" s="80">
        <f>лютий!P45</f>
        <v>122745</v>
      </c>
      <c r="E99" s="80">
        <f>березень!P54</f>
        <v>196626</v>
      </c>
      <c r="F99" s="80">
        <f>квітень!Q63</f>
        <v>201075.87</v>
      </c>
      <c r="G99" s="80">
        <f>травень!R44</f>
        <v>121780.11</v>
      </c>
      <c r="H99" s="80">
        <f>червень!R46</f>
        <v>244697.49000000002</v>
      </c>
      <c r="I99" s="80">
        <f>липень!$S41</f>
        <v>181269.7</v>
      </c>
      <c r="J99" s="80">
        <f>серпень!$U43</f>
        <v>91588.24</v>
      </c>
      <c r="K99" s="80">
        <f>вересень!$V42</f>
        <v>136501.07999999999</v>
      </c>
      <c r="L99" s="80">
        <f>жовтень!$V51</f>
        <v>266193.61</v>
      </c>
      <c r="M99" s="80">
        <f>листопад!$V45</f>
        <v>126424.5</v>
      </c>
      <c r="N99" s="80">
        <f>грудень!$V61</f>
        <v>334685.58</v>
      </c>
      <c r="O99" s="68">
        <f t="shared" si="7"/>
        <v>2172105.7800000003</v>
      </c>
    </row>
    <row r="100" spans="1:15" ht="14.25" customHeight="1" x14ac:dyDescent="0.25">
      <c r="B100" s="157" t="s">
        <v>135</v>
      </c>
      <c r="C100" s="157"/>
      <c r="D100" s="157"/>
      <c r="E100" s="157"/>
      <c r="F100" s="157"/>
      <c r="G100" s="157"/>
      <c r="H100" s="111"/>
      <c r="I100" s="115"/>
      <c r="J100" s="121"/>
      <c r="K100" s="127"/>
      <c r="L100" s="140"/>
      <c r="M100" s="136"/>
      <c r="N100" s="148"/>
      <c r="O100" s="39">
        <f>O99/$O$3</f>
        <v>0.10816314181805743</v>
      </c>
    </row>
  </sheetData>
  <sortState xmlns:xlrd2="http://schemas.microsoft.com/office/spreadsheetml/2017/richdata2" ref="A6:P78">
    <sortCondition ref="B6:B78"/>
  </sortState>
  <mergeCells count="1">
    <mergeCell ref="B100:G10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A624-BD5B-43C7-B458-0EBF5E3DBDD7}">
  <dimension ref="A1:Q47"/>
  <sheetViews>
    <sheetView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RowHeight="15" x14ac:dyDescent="0.25"/>
  <cols>
    <col min="1" max="1" width="12.28515625" customWidth="1"/>
    <col min="2" max="2" width="18.5703125" style="1" customWidth="1"/>
    <col min="3" max="3" width="9.5703125" customWidth="1"/>
    <col min="4" max="4" width="13.5703125" customWidth="1"/>
    <col min="5" max="5" width="17.28515625" customWidth="1"/>
    <col min="6" max="6" width="14.7109375" customWidth="1"/>
    <col min="7" max="7" width="15.140625" customWidth="1"/>
    <col min="8" max="8" width="16.140625" customWidth="1"/>
    <col min="9" max="9" width="12" customWidth="1"/>
    <col min="10" max="10" width="9.7109375" customWidth="1"/>
    <col min="11" max="12" width="10.85546875" customWidth="1"/>
    <col min="14" max="14" width="12.140625" customWidth="1"/>
    <col min="15" max="15" width="17.7109375" customWidth="1"/>
    <col min="17" max="17" width="23.7109375" customWidth="1"/>
  </cols>
  <sheetData>
    <row r="1" spans="1:17" s="99" customFormat="1" ht="75" x14ac:dyDescent="0.25">
      <c r="A1" s="64"/>
      <c r="B1" s="150" t="s">
        <v>42</v>
      </c>
      <c r="C1" s="150"/>
      <c r="D1" s="63" t="s">
        <v>66</v>
      </c>
      <c r="E1" s="63" t="s">
        <v>43</v>
      </c>
      <c r="F1" s="63" t="s">
        <v>44</v>
      </c>
      <c r="G1" s="63" t="s">
        <v>45</v>
      </c>
      <c r="H1" s="150" t="s">
        <v>47</v>
      </c>
      <c r="I1" s="150"/>
      <c r="J1" s="150"/>
      <c r="K1" s="150"/>
      <c r="L1" s="150"/>
      <c r="M1" s="150"/>
      <c r="N1" s="150"/>
      <c r="O1" s="63" t="s">
        <v>49</v>
      </c>
      <c r="P1" s="99" t="s">
        <v>120</v>
      </c>
    </row>
    <row r="2" spans="1:17" s="16" customFormat="1" ht="30" x14ac:dyDescent="0.25">
      <c r="A2" s="64" t="s">
        <v>1</v>
      </c>
      <c r="B2" s="63" t="s">
        <v>0</v>
      </c>
      <c r="C2" s="64" t="s">
        <v>46</v>
      </c>
      <c r="D2" s="64" t="s">
        <v>46</v>
      </c>
      <c r="E2" s="64" t="s">
        <v>46</v>
      </c>
      <c r="F2" s="64" t="s">
        <v>46</v>
      </c>
      <c r="G2" s="64" t="s">
        <v>46</v>
      </c>
      <c r="H2" s="64" t="s">
        <v>13</v>
      </c>
      <c r="I2" s="64" t="s">
        <v>2</v>
      </c>
      <c r="J2" s="63" t="s">
        <v>10</v>
      </c>
      <c r="K2" s="64" t="s">
        <v>4</v>
      </c>
      <c r="L2" s="63" t="s">
        <v>6</v>
      </c>
      <c r="M2" s="63" t="s">
        <v>7</v>
      </c>
      <c r="N2" s="64" t="s">
        <v>9</v>
      </c>
      <c r="O2" s="64" t="s">
        <v>46</v>
      </c>
      <c r="P2" s="64" t="s">
        <v>46</v>
      </c>
      <c r="Q2" s="64" t="s">
        <v>51</v>
      </c>
    </row>
    <row r="3" spans="1:17" ht="30" x14ac:dyDescent="0.25">
      <c r="A3" s="2">
        <v>44228</v>
      </c>
      <c r="D3">
        <v>10568.5</v>
      </c>
      <c r="E3">
        <v>509.72</v>
      </c>
      <c r="F3" s="106">
        <f>SUM(C3:E3)</f>
        <v>11078.22</v>
      </c>
      <c r="G3">
        <v>41.92</v>
      </c>
      <c r="H3">
        <v>13199.5</v>
      </c>
      <c r="O3" s="106">
        <f>SUM(H3:N3)</f>
        <v>13199.5</v>
      </c>
      <c r="P3">
        <v>60</v>
      </c>
      <c r="Q3" s="7" t="s">
        <v>50</v>
      </c>
    </row>
    <row r="4" spans="1:17" x14ac:dyDescent="0.25">
      <c r="A4" s="11"/>
      <c r="B4" s="9"/>
      <c r="C4" s="10"/>
      <c r="D4" s="10">
        <v>3000</v>
      </c>
      <c r="E4" s="10"/>
      <c r="F4" s="106">
        <f t="shared" ref="F4:F44" si="0">SUM(C4:E4)</f>
        <v>3000</v>
      </c>
      <c r="G4" s="10"/>
      <c r="H4" s="10"/>
      <c r="I4" s="10"/>
      <c r="J4" s="10"/>
      <c r="K4" s="10"/>
      <c r="L4" s="10"/>
      <c r="O4" s="106">
        <f t="shared" ref="O4:O44" si="1">SUM(H4:N4)</f>
        <v>0</v>
      </c>
      <c r="Q4" s="7" t="s">
        <v>52</v>
      </c>
    </row>
    <row r="5" spans="1:17" ht="30" x14ac:dyDescent="0.25">
      <c r="A5" s="11">
        <v>44229</v>
      </c>
      <c r="B5" s="9" t="s">
        <v>14</v>
      </c>
      <c r="C5" s="10">
        <v>4144.5</v>
      </c>
      <c r="D5" s="10">
        <v>3509.5</v>
      </c>
      <c r="E5" s="10"/>
      <c r="F5" s="106">
        <f t="shared" si="0"/>
        <v>7654</v>
      </c>
      <c r="G5" s="10">
        <v>41.93</v>
      </c>
      <c r="H5" s="10"/>
      <c r="I5" s="10"/>
      <c r="J5" s="10"/>
      <c r="K5" s="10"/>
      <c r="L5" s="10"/>
      <c r="O5" s="106">
        <f t="shared" si="1"/>
        <v>0</v>
      </c>
      <c r="P5">
        <v>527</v>
      </c>
      <c r="Q5" s="7" t="s">
        <v>53</v>
      </c>
    </row>
    <row r="6" spans="1:17" ht="30" x14ac:dyDescent="0.25">
      <c r="A6" s="11">
        <v>44230</v>
      </c>
      <c r="B6" s="9" t="s">
        <v>14</v>
      </c>
      <c r="C6" s="10">
        <v>6428.5</v>
      </c>
      <c r="D6" s="10">
        <v>30570</v>
      </c>
      <c r="E6" s="10"/>
      <c r="F6" s="106">
        <f t="shared" si="0"/>
        <v>36998.5</v>
      </c>
      <c r="G6" s="10">
        <v>41.92</v>
      </c>
      <c r="H6" s="10"/>
      <c r="I6" s="10"/>
      <c r="J6" s="10"/>
      <c r="K6" s="10"/>
      <c r="L6" s="10"/>
      <c r="O6" s="106">
        <f t="shared" si="1"/>
        <v>0</v>
      </c>
      <c r="P6">
        <v>1320</v>
      </c>
      <c r="Q6" s="7" t="s">
        <v>54</v>
      </c>
    </row>
    <row r="7" spans="1:17" ht="30" x14ac:dyDescent="0.25">
      <c r="A7" s="11"/>
      <c r="B7" s="9"/>
      <c r="C7" s="10"/>
      <c r="D7" s="10">
        <v>4000</v>
      </c>
      <c r="E7" s="10"/>
      <c r="F7" s="106">
        <f t="shared" si="0"/>
        <v>4000</v>
      </c>
      <c r="G7" s="10"/>
      <c r="H7" s="10"/>
      <c r="I7" s="10"/>
      <c r="J7" s="10"/>
      <c r="K7" s="10"/>
      <c r="L7" s="10"/>
      <c r="O7" s="106">
        <f t="shared" si="1"/>
        <v>0</v>
      </c>
      <c r="P7">
        <v>1200</v>
      </c>
      <c r="Q7" s="7" t="s">
        <v>55</v>
      </c>
    </row>
    <row r="8" spans="1:17" ht="30" x14ac:dyDescent="0.25">
      <c r="A8" s="11">
        <v>44231</v>
      </c>
      <c r="B8" s="9" t="s">
        <v>14</v>
      </c>
      <c r="C8" s="10">
        <v>54659.1</v>
      </c>
      <c r="D8" s="10">
        <v>17254.5</v>
      </c>
      <c r="E8" s="10"/>
      <c r="F8" s="106">
        <f t="shared" si="0"/>
        <v>71913.600000000006</v>
      </c>
      <c r="G8" s="10">
        <v>41.93</v>
      </c>
      <c r="H8" s="10">
        <v>30800</v>
      </c>
      <c r="I8" s="10"/>
      <c r="J8" s="10">
        <v>7274</v>
      </c>
      <c r="K8" s="10"/>
      <c r="L8" s="10"/>
      <c r="O8" s="106">
        <f t="shared" si="1"/>
        <v>38074</v>
      </c>
      <c r="P8">
        <v>104420</v>
      </c>
      <c r="Q8" s="1" t="s">
        <v>57</v>
      </c>
    </row>
    <row r="9" spans="1:17" x14ac:dyDescent="0.25">
      <c r="A9" s="11">
        <v>44232</v>
      </c>
      <c r="B9" s="9" t="s">
        <v>15</v>
      </c>
      <c r="C9" s="10">
        <v>53474.34</v>
      </c>
      <c r="D9" s="10">
        <v>1660</v>
      </c>
      <c r="E9" s="10">
        <v>1.17</v>
      </c>
      <c r="F9" s="106">
        <f t="shared" si="0"/>
        <v>55135.509999999995</v>
      </c>
      <c r="G9" s="10">
        <v>41.92</v>
      </c>
      <c r="H9" s="10"/>
      <c r="I9" s="10"/>
      <c r="J9" s="10">
        <v>70000</v>
      </c>
      <c r="K9" s="10"/>
      <c r="L9" s="10"/>
      <c r="O9" s="106">
        <f t="shared" si="1"/>
        <v>70000</v>
      </c>
      <c r="P9">
        <f>P17+P33+P37</f>
        <v>0</v>
      </c>
      <c r="Q9" s="7" t="s">
        <v>59</v>
      </c>
    </row>
    <row r="10" spans="1:17" ht="30" x14ac:dyDescent="0.25">
      <c r="A10" s="10"/>
      <c r="B10" s="9"/>
      <c r="C10" s="10"/>
      <c r="D10" s="10">
        <v>800</v>
      </c>
      <c r="E10" s="10"/>
      <c r="F10" s="106">
        <f t="shared" si="0"/>
        <v>800</v>
      </c>
      <c r="G10" s="10"/>
      <c r="H10" s="10"/>
      <c r="I10" s="10"/>
      <c r="J10" s="10"/>
      <c r="K10" s="10"/>
      <c r="L10" s="10"/>
      <c r="O10" s="106">
        <f t="shared" si="1"/>
        <v>0</v>
      </c>
      <c r="P10">
        <v>15000</v>
      </c>
      <c r="Q10" s="7" t="s">
        <v>26</v>
      </c>
    </row>
    <row r="11" spans="1:17" x14ac:dyDescent="0.25">
      <c r="A11" s="10"/>
      <c r="B11" s="9"/>
      <c r="C11" s="10"/>
      <c r="D11" s="10"/>
      <c r="E11" s="10"/>
      <c r="F11" s="106">
        <f t="shared" si="0"/>
        <v>0</v>
      </c>
      <c r="G11" s="10"/>
      <c r="H11" s="10"/>
      <c r="I11" s="10"/>
      <c r="J11" s="10"/>
      <c r="K11" s="10"/>
      <c r="L11" s="10"/>
      <c r="O11" s="106">
        <f t="shared" si="1"/>
        <v>0</v>
      </c>
      <c r="P11">
        <v>218</v>
      </c>
      <c r="Q11" s="7" t="s">
        <v>60</v>
      </c>
    </row>
    <row r="12" spans="1:17" x14ac:dyDescent="0.25">
      <c r="A12" s="10"/>
      <c r="B12" s="9"/>
      <c r="C12" s="10"/>
      <c r="D12" s="10"/>
      <c r="E12" s="10"/>
      <c r="F12" s="106">
        <f t="shared" si="0"/>
        <v>0</v>
      </c>
      <c r="G12" s="10"/>
      <c r="H12" s="10"/>
      <c r="I12" s="10"/>
      <c r="J12" s="10"/>
      <c r="K12" s="10"/>
      <c r="L12" s="10"/>
      <c r="O12" s="106">
        <f t="shared" si="1"/>
        <v>0</v>
      </c>
      <c r="Q12" s="7"/>
    </row>
    <row r="13" spans="1:17" x14ac:dyDescent="0.25">
      <c r="A13" s="11">
        <v>44233</v>
      </c>
      <c r="B13" s="9"/>
      <c r="C13" s="10"/>
      <c r="D13" s="10">
        <v>3314</v>
      </c>
      <c r="E13" s="10">
        <v>816.9</v>
      </c>
      <c r="F13" s="106">
        <f t="shared" si="0"/>
        <v>4130.8999999999996</v>
      </c>
      <c r="G13" s="10">
        <v>41.93</v>
      </c>
      <c r="H13" s="10"/>
      <c r="I13" s="10"/>
      <c r="J13" s="10"/>
      <c r="K13" s="10"/>
      <c r="L13" s="10"/>
      <c r="O13" s="106">
        <f t="shared" si="1"/>
        <v>0</v>
      </c>
    </row>
    <row r="14" spans="1:17" x14ac:dyDescent="0.25">
      <c r="A14" s="11">
        <v>44234</v>
      </c>
      <c r="B14" s="9"/>
      <c r="C14" s="10"/>
      <c r="D14" s="10">
        <v>0.5</v>
      </c>
      <c r="E14" s="10"/>
      <c r="F14" s="106">
        <f t="shared" si="0"/>
        <v>0.5</v>
      </c>
      <c r="G14" s="10">
        <v>41.93</v>
      </c>
      <c r="H14" s="10"/>
      <c r="I14" s="10"/>
      <c r="J14" s="10"/>
      <c r="K14" s="10"/>
      <c r="L14" s="10"/>
      <c r="O14" s="106">
        <f t="shared" si="1"/>
        <v>0</v>
      </c>
    </row>
    <row r="15" spans="1:17" x14ac:dyDescent="0.25">
      <c r="A15" s="11">
        <v>44235</v>
      </c>
      <c r="B15" s="9"/>
      <c r="C15" s="10"/>
      <c r="D15" s="10">
        <v>719.5</v>
      </c>
      <c r="E15" s="10">
        <v>511.87</v>
      </c>
      <c r="F15" s="106">
        <f t="shared" si="0"/>
        <v>1231.3699999999999</v>
      </c>
      <c r="G15" s="10">
        <v>41.92</v>
      </c>
      <c r="H15" s="10"/>
      <c r="I15" s="10">
        <v>4000</v>
      </c>
      <c r="J15" s="10">
        <v>17792</v>
      </c>
      <c r="K15" s="10"/>
      <c r="L15" s="10"/>
      <c r="O15" s="106">
        <f t="shared" si="1"/>
        <v>21792</v>
      </c>
    </row>
    <row r="16" spans="1:17" x14ac:dyDescent="0.25">
      <c r="A16" s="11">
        <v>44236</v>
      </c>
      <c r="B16" s="9"/>
      <c r="C16" s="10"/>
      <c r="D16" s="10">
        <v>1799.5</v>
      </c>
      <c r="E16" s="10">
        <v>11.18</v>
      </c>
      <c r="F16" s="106">
        <f t="shared" si="0"/>
        <v>1810.68</v>
      </c>
      <c r="G16" s="10">
        <v>41.92</v>
      </c>
      <c r="H16" s="10"/>
      <c r="I16" s="10">
        <v>7918</v>
      </c>
      <c r="J16" s="10"/>
      <c r="K16" s="10"/>
      <c r="L16" s="10"/>
      <c r="O16" s="106">
        <f t="shared" si="1"/>
        <v>7918</v>
      </c>
    </row>
    <row r="17" spans="1:17" x14ac:dyDescent="0.25">
      <c r="A17" s="11">
        <v>44237</v>
      </c>
      <c r="B17" s="9"/>
      <c r="C17" s="10"/>
      <c r="D17" s="10">
        <v>15817</v>
      </c>
      <c r="E17" s="10">
        <v>1134.76</v>
      </c>
      <c r="F17" s="106">
        <f t="shared" si="0"/>
        <v>16951.759999999998</v>
      </c>
      <c r="G17" s="10">
        <v>41.93</v>
      </c>
      <c r="H17" s="10"/>
      <c r="I17" s="10">
        <v>3568.64</v>
      </c>
      <c r="J17" s="10"/>
      <c r="K17" s="10"/>
      <c r="L17" s="10"/>
      <c r="O17" s="106">
        <f t="shared" si="1"/>
        <v>3568.64</v>
      </c>
    </row>
    <row r="18" spans="1:17" x14ac:dyDescent="0.25">
      <c r="A18" s="10"/>
      <c r="B18" s="9"/>
      <c r="C18" s="10"/>
      <c r="D18" s="10">
        <v>1000</v>
      </c>
      <c r="E18" s="10"/>
      <c r="F18" s="106">
        <f t="shared" si="0"/>
        <v>1000</v>
      </c>
      <c r="G18" s="10"/>
      <c r="H18" s="10"/>
      <c r="I18" s="10"/>
      <c r="J18" s="10"/>
      <c r="K18" s="10"/>
      <c r="L18" s="10"/>
      <c r="O18" s="106">
        <f t="shared" si="1"/>
        <v>0</v>
      </c>
    </row>
    <row r="19" spans="1:17" x14ac:dyDescent="0.25">
      <c r="A19" s="10"/>
      <c r="B19" s="9"/>
      <c r="C19" s="10"/>
      <c r="D19" s="10"/>
      <c r="E19" s="10"/>
      <c r="F19" s="106">
        <f t="shared" si="0"/>
        <v>0</v>
      </c>
      <c r="G19" s="10"/>
      <c r="H19" s="10"/>
      <c r="I19" s="10"/>
      <c r="J19" s="10"/>
      <c r="K19" s="10"/>
      <c r="L19" s="10"/>
      <c r="O19" s="106">
        <f t="shared" si="1"/>
        <v>0</v>
      </c>
    </row>
    <row r="20" spans="1:17" ht="30" x14ac:dyDescent="0.25">
      <c r="A20" s="11">
        <v>44238</v>
      </c>
      <c r="B20" s="9" t="s">
        <v>82</v>
      </c>
      <c r="C20" s="10">
        <v>2000</v>
      </c>
      <c r="D20" s="10">
        <v>1500.5</v>
      </c>
      <c r="E20" s="10"/>
      <c r="F20" s="106">
        <f t="shared" si="0"/>
        <v>3500.5</v>
      </c>
      <c r="G20" s="10">
        <v>41.93</v>
      </c>
      <c r="H20" s="10"/>
      <c r="I20" s="10"/>
      <c r="J20" s="10"/>
      <c r="K20" s="10"/>
      <c r="L20" s="10"/>
      <c r="O20" s="106">
        <f t="shared" si="1"/>
        <v>0</v>
      </c>
    </row>
    <row r="21" spans="1:17" x14ac:dyDescent="0.25">
      <c r="A21" s="11"/>
      <c r="B21" s="9" t="s">
        <v>19</v>
      </c>
      <c r="C21" s="10">
        <v>25000</v>
      </c>
      <c r="D21" s="10"/>
      <c r="E21" s="10"/>
      <c r="F21" s="106">
        <f t="shared" si="0"/>
        <v>25000</v>
      </c>
      <c r="G21" s="10"/>
      <c r="H21" s="10"/>
      <c r="I21" s="10"/>
      <c r="J21" s="10"/>
      <c r="K21" s="10"/>
      <c r="L21" s="10"/>
      <c r="O21" s="106">
        <f t="shared" si="1"/>
        <v>0</v>
      </c>
    </row>
    <row r="22" spans="1:17" x14ac:dyDescent="0.25">
      <c r="A22" s="11"/>
      <c r="B22" s="9"/>
      <c r="C22" s="10"/>
      <c r="D22" s="10"/>
      <c r="E22" s="10"/>
      <c r="F22" s="106">
        <f t="shared" si="0"/>
        <v>0</v>
      </c>
      <c r="G22" s="10"/>
      <c r="H22" s="10"/>
      <c r="I22" s="10"/>
      <c r="J22" s="10"/>
      <c r="K22" s="10"/>
      <c r="L22" s="10"/>
      <c r="O22" s="106">
        <f t="shared" si="1"/>
        <v>0</v>
      </c>
    </row>
    <row r="23" spans="1:17" x14ac:dyDescent="0.25">
      <c r="A23" s="11">
        <v>44239</v>
      </c>
      <c r="B23" s="9"/>
      <c r="C23" s="10"/>
      <c r="D23" s="10">
        <v>15121</v>
      </c>
      <c r="E23" s="10">
        <v>307.12</v>
      </c>
      <c r="F23" s="106">
        <f t="shared" si="0"/>
        <v>15428.12</v>
      </c>
      <c r="G23" s="10">
        <v>41.92</v>
      </c>
      <c r="H23" s="10"/>
      <c r="I23" s="10">
        <v>384</v>
      </c>
      <c r="J23" s="10"/>
      <c r="K23" s="10"/>
      <c r="L23" s="10"/>
      <c r="M23">
        <v>16000</v>
      </c>
      <c r="O23" s="106">
        <f t="shared" si="1"/>
        <v>16384</v>
      </c>
    </row>
    <row r="24" spans="1:17" x14ac:dyDescent="0.25">
      <c r="A24" s="11">
        <v>44240</v>
      </c>
      <c r="B24" s="9"/>
      <c r="C24" s="10"/>
      <c r="D24" s="10">
        <v>1700</v>
      </c>
      <c r="E24" s="10">
        <v>292.5</v>
      </c>
      <c r="F24" s="106">
        <f t="shared" si="0"/>
        <v>1992.5</v>
      </c>
      <c r="G24" s="10">
        <v>41.67</v>
      </c>
      <c r="H24" s="10"/>
      <c r="I24" s="10"/>
      <c r="J24" s="10"/>
      <c r="K24" s="10"/>
      <c r="L24" s="10"/>
      <c r="O24" s="106">
        <f t="shared" si="1"/>
        <v>0</v>
      </c>
    </row>
    <row r="25" spans="1:17" x14ac:dyDescent="0.25">
      <c r="A25" s="11">
        <v>44241</v>
      </c>
      <c r="B25" s="9"/>
      <c r="C25" s="10"/>
      <c r="D25" s="10">
        <v>8124</v>
      </c>
      <c r="E25" s="10"/>
      <c r="F25" s="106">
        <f t="shared" si="0"/>
        <v>8124</v>
      </c>
      <c r="G25" s="10">
        <v>41.65</v>
      </c>
      <c r="H25" s="10"/>
      <c r="I25" s="10"/>
      <c r="J25" s="10"/>
      <c r="K25" s="10"/>
      <c r="L25" s="10"/>
      <c r="O25" s="106">
        <f t="shared" si="1"/>
        <v>0</v>
      </c>
      <c r="P25" s="10"/>
      <c r="Q25" s="10"/>
    </row>
    <row r="26" spans="1:17" x14ac:dyDescent="0.25">
      <c r="A26" s="11">
        <v>44242</v>
      </c>
      <c r="B26" s="9" t="s">
        <v>16</v>
      </c>
      <c r="C26" s="10">
        <v>20000</v>
      </c>
      <c r="D26" s="10">
        <v>4349</v>
      </c>
      <c r="E26" s="10">
        <v>233.4</v>
      </c>
      <c r="F26" s="106">
        <f t="shared" si="0"/>
        <v>24582.400000000001</v>
      </c>
      <c r="G26" s="10">
        <v>41.67</v>
      </c>
      <c r="H26" s="10"/>
      <c r="I26" s="10"/>
      <c r="J26" s="10">
        <v>100000</v>
      </c>
      <c r="K26" s="10"/>
      <c r="L26" s="10"/>
      <c r="O26" s="106">
        <f t="shared" si="1"/>
        <v>100000</v>
      </c>
      <c r="P26" s="10"/>
      <c r="Q26" s="10"/>
    </row>
    <row r="27" spans="1:17" x14ac:dyDescent="0.25">
      <c r="A27" s="10"/>
      <c r="B27" s="9" t="s">
        <v>79</v>
      </c>
      <c r="C27" s="10">
        <v>15000</v>
      </c>
      <c r="D27" s="10">
        <v>2093</v>
      </c>
      <c r="E27" s="10"/>
      <c r="F27" s="106">
        <f t="shared" si="0"/>
        <v>17093</v>
      </c>
      <c r="G27" s="10"/>
      <c r="H27" s="10"/>
      <c r="I27" s="10"/>
      <c r="J27" s="10"/>
      <c r="K27" s="10"/>
      <c r="L27" s="10"/>
      <c r="O27" s="106">
        <f t="shared" si="1"/>
        <v>0</v>
      </c>
      <c r="P27" s="10"/>
      <c r="Q27" s="10"/>
    </row>
    <row r="28" spans="1:17" x14ac:dyDescent="0.25">
      <c r="A28" s="11">
        <v>44243</v>
      </c>
      <c r="B28" s="9"/>
      <c r="C28" s="10"/>
      <c r="D28" s="10">
        <v>10828.5</v>
      </c>
      <c r="E28" s="10">
        <v>350.1</v>
      </c>
      <c r="F28" s="106">
        <f t="shared" si="0"/>
        <v>11178.6</v>
      </c>
      <c r="G28" s="10">
        <v>41.66</v>
      </c>
      <c r="H28" s="10"/>
      <c r="I28" s="10"/>
      <c r="J28" s="10"/>
      <c r="K28" s="10"/>
      <c r="L28" s="10"/>
      <c r="O28" s="106">
        <f t="shared" si="1"/>
        <v>0</v>
      </c>
      <c r="P28" s="10"/>
      <c r="Q28" s="10"/>
    </row>
    <row r="29" spans="1:17" x14ac:dyDescent="0.25">
      <c r="A29" s="11">
        <v>44244</v>
      </c>
      <c r="B29" s="9"/>
      <c r="C29" s="10"/>
      <c r="D29" s="10">
        <v>7059.5</v>
      </c>
      <c r="E29" s="10"/>
      <c r="F29" s="106">
        <f t="shared" si="0"/>
        <v>7059.5</v>
      </c>
      <c r="G29" s="10">
        <v>41.67</v>
      </c>
      <c r="H29" s="10"/>
      <c r="I29" s="10"/>
      <c r="J29" s="10"/>
      <c r="K29" s="10"/>
      <c r="L29" s="10"/>
      <c r="O29" s="106">
        <f t="shared" si="1"/>
        <v>0</v>
      </c>
      <c r="P29" s="10"/>
      <c r="Q29" s="10"/>
    </row>
    <row r="30" spans="1:17" ht="45" x14ac:dyDescent="0.25">
      <c r="A30" s="11">
        <v>44245</v>
      </c>
      <c r="B30" s="9" t="s">
        <v>77</v>
      </c>
      <c r="C30" s="10">
        <v>868000</v>
      </c>
      <c r="D30" s="10">
        <v>11828</v>
      </c>
      <c r="E30" s="10">
        <v>627.26</v>
      </c>
      <c r="F30" s="106">
        <f t="shared" si="0"/>
        <v>880455.26</v>
      </c>
      <c r="G30" s="10">
        <v>41.65</v>
      </c>
      <c r="H30" s="10"/>
      <c r="I30" s="10">
        <v>9612</v>
      </c>
      <c r="J30" s="10"/>
      <c r="K30" s="10"/>
      <c r="L30" s="10"/>
      <c r="O30" s="106">
        <f t="shared" si="1"/>
        <v>9612</v>
      </c>
      <c r="P30" s="10"/>
      <c r="Q30" s="10"/>
    </row>
    <row r="31" spans="1:17" x14ac:dyDescent="0.25">
      <c r="A31" s="10"/>
      <c r="B31" s="9" t="s">
        <v>17</v>
      </c>
      <c r="C31" s="10">
        <v>15217</v>
      </c>
      <c r="D31" s="10"/>
      <c r="E31" s="10"/>
      <c r="F31" s="106">
        <f t="shared" si="0"/>
        <v>15217</v>
      </c>
      <c r="G31" s="10"/>
      <c r="H31" s="10"/>
      <c r="I31" s="10"/>
      <c r="J31" s="10"/>
      <c r="K31" s="10"/>
      <c r="L31" s="10"/>
      <c r="O31" s="106">
        <f t="shared" si="1"/>
        <v>0</v>
      </c>
      <c r="P31" s="10"/>
      <c r="Q31" s="10"/>
    </row>
    <row r="32" spans="1:17" x14ac:dyDescent="0.25">
      <c r="A32" s="10"/>
      <c r="B32" s="9" t="s">
        <v>20</v>
      </c>
      <c r="C32" s="10">
        <v>10000</v>
      </c>
      <c r="D32" s="10"/>
      <c r="E32" s="10"/>
      <c r="F32" s="106">
        <f t="shared" si="0"/>
        <v>10000</v>
      </c>
      <c r="G32" s="10"/>
      <c r="H32" s="10"/>
      <c r="I32" s="10"/>
      <c r="J32" s="10"/>
      <c r="K32" s="10"/>
      <c r="L32" s="10"/>
      <c r="O32" s="106">
        <f t="shared" si="1"/>
        <v>0</v>
      </c>
      <c r="P32" s="10"/>
      <c r="Q32" s="10"/>
    </row>
    <row r="33" spans="1:17" ht="30" x14ac:dyDescent="0.25">
      <c r="A33" s="11">
        <v>44246</v>
      </c>
      <c r="B33" s="9" t="s">
        <v>18</v>
      </c>
      <c r="C33" s="10">
        <v>7500</v>
      </c>
      <c r="D33" s="10">
        <v>5812</v>
      </c>
      <c r="E33" s="10"/>
      <c r="F33" s="106">
        <f t="shared" si="0"/>
        <v>13312</v>
      </c>
      <c r="G33" s="10">
        <v>41.67</v>
      </c>
      <c r="H33" s="10"/>
      <c r="I33" s="10"/>
      <c r="J33" s="10">
        <v>70000</v>
      </c>
      <c r="K33" s="10"/>
      <c r="L33" s="10"/>
      <c r="O33" s="106">
        <f t="shared" si="1"/>
        <v>70000</v>
      </c>
      <c r="P33" s="10"/>
      <c r="Q33" s="10"/>
    </row>
    <row r="34" spans="1:17" x14ac:dyDescent="0.25">
      <c r="A34" s="10"/>
      <c r="B34" s="9" t="s">
        <v>78</v>
      </c>
      <c r="C34" s="10">
        <v>10000</v>
      </c>
      <c r="D34" s="10"/>
      <c r="E34" s="10"/>
      <c r="F34" s="106">
        <f t="shared" si="0"/>
        <v>10000</v>
      </c>
      <c r="G34" s="10"/>
      <c r="H34" s="10"/>
      <c r="I34" s="10">
        <v>464.4</v>
      </c>
      <c r="J34" s="10"/>
      <c r="K34" s="10"/>
      <c r="L34" s="10"/>
      <c r="O34" s="106">
        <f t="shared" si="1"/>
        <v>464.4</v>
      </c>
      <c r="P34" s="10"/>
      <c r="Q34" s="10"/>
    </row>
    <row r="35" spans="1:17" ht="30" x14ac:dyDescent="0.25">
      <c r="A35" s="10"/>
      <c r="B35" s="9" t="s">
        <v>82</v>
      </c>
      <c r="C35" s="10">
        <v>1000</v>
      </c>
      <c r="D35" s="10"/>
      <c r="E35" s="10"/>
      <c r="F35" s="106">
        <f t="shared" si="0"/>
        <v>1000</v>
      </c>
      <c r="G35" s="10"/>
      <c r="H35" s="10"/>
      <c r="I35" s="10"/>
      <c r="J35" s="10"/>
      <c r="K35" s="10"/>
      <c r="L35" s="10"/>
      <c r="O35" s="106">
        <f t="shared" si="1"/>
        <v>0</v>
      </c>
      <c r="P35" s="10"/>
      <c r="Q35" s="10"/>
    </row>
    <row r="36" spans="1:17" x14ac:dyDescent="0.25">
      <c r="A36" s="11">
        <v>44247</v>
      </c>
      <c r="B36" s="9"/>
      <c r="C36" s="10"/>
      <c r="D36" s="10">
        <v>714</v>
      </c>
      <c r="E36" s="10">
        <v>102.11</v>
      </c>
      <c r="F36" s="106">
        <f t="shared" si="0"/>
        <v>816.11</v>
      </c>
      <c r="G36" s="10">
        <v>41.66</v>
      </c>
      <c r="H36" s="10"/>
      <c r="I36" s="10"/>
      <c r="J36" s="10"/>
      <c r="K36" s="10"/>
      <c r="L36" s="10"/>
      <c r="O36" s="106">
        <f t="shared" si="1"/>
        <v>0</v>
      </c>
      <c r="P36" s="10"/>
      <c r="Q36" s="10"/>
    </row>
    <row r="37" spans="1:17" x14ac:dyDescent="0.25">
      <c r="A37" s="11">
        <v>44248</v>
      </c>
      <c r="B37" s="9"/>
      <c r="C37" s="10"/>
      <c r="D37" s="10">
        <v>1019.5</v>
      </c>
      <c r="E37" s="10">
        <v>234</v>
      </c>
      <c r="F37" s="106">
        <f t="shared" si="0"/>
        <v>1253.5</v>
      </c>
      <c r="G37" s="10">
        <v>41.67</v>
      </c>
      <c r="H37" s="10"/>
      <c r="I37" s="10"/>
      <c r="J37" s="10"/>
      <c r="K37" s="10"/>
      <c r="L37" s="10"/>
      <c r="O37" s="106">
        <f t="shared" si="1"/>
        <v>0</v>
      </c>
      <c r="P37" s="10"/>
      <c r="Q37" s="10"/>
    </row>
    <row r="38" spans="1:17" x14ac:dyDescent="0.25">
      <c r="A38" s="11">
        <v>44249</v>
      </c>
      <c r="B38" s="9"/>
      <c r="C38" s="10"/>
      <c r="D38" s="10">
        <v>135.5</v>
      </c>
      <c r="E38" s="10">
        <v>20.420000000000002</v>
      </c>
      <c r="F38" s="106">
        <f t="shared" si="0"/>
        <v>155.92000000000002</v>
      </c>
      <c r="G38" s="10">
        <v>41.65</v>
      </c>
      <c r="H38" s="10"/>
      <c r="I38" s="10"/>
      <c r="J38" s="10"/>
      <c r="K38" s="10"/>
      <c r="L38" s="10"/>
      <c r="M38">
        <v>68581</v>
      </c>
      <c r="O38" s="106">
        <f t="shared" si="1"/>
        <v>68581</v>
      </c>
      <c r="P38" s="10"/>
      <c r="Q38" s="10"/>
    </row>
    <row r="39" spans="1:17" x14ac:dyDescent="0.25">
      <c r="A39" s="10"/>
      <c r="B39" s="9"/>
      <c r="C39" s="10"/>
      <c r="D39" s="10"/>
      <c r="E39" s="10"/>
      <c r="F39" s="106">
        <f t="shared" si="0"/>
        <v>0</v>
      </c>
      <c r="G39" s="10"/>
      <c r="H39" s="10"/>
      <c r="I39" s="10"/>
      <c r="J39" s="10"/>
      <c r="K39" s="10"/>
      <c r="L39" s="10"/>
      <c r="N39">
        <v>29413.7</v>
      </c>
      <c r="O39" s="106">
        <f t="shared" si="1"/>
        <v>29413.7</v>
      </c>
      <c r="P39" s="10"/>
      <c r="Q39" s="10"/>
    </row>
    <row r="40" spans="1:17" x14ac:dyDescent="0.25">
      <c r="A40" s="11">
        <v>44250</v>
      </c>
      <c r="B40" s="9"/>
      <c r="C40" s="10"/>
      <c r="D40" s="10"/>
      <c r="E40" s="10"/>
      <c r="F40" s="106">
        <f t="shared" si="0"/>
        <v>0</v>
      </c>
      <c r="G40" s="10">
        <v>77</v>
      </c>
      <c r="H40" s="10"/>
      <c r="I40" s="10"/>
      <c r="J40" s="10"/>
      <c r="K40" s="10"/>
      <c r="L40" s="10"/>
      <c r="O40" s="106">
        <f t="shared" si="1"/>
        <v>0</v>
      </c>
      <c r="P40" s="10"/>
      <c r="Q40" s="10"/>
    </row>
    <row r="41" spans="1:17" x14ac:dyDescent="0.25">
      <c r="A41" s="11">
        <v>44251</v>
      </c>
      <c r="B41" s="9"/>
      <c r="C41" s="10"/>
      <c r="D41" s="10">
        <v>10.5</v>
      </c>
      <c r="E41" s="10"/>
      <c r="F41" s="106">
        <f t="shared" si="0"/>
        <v>10.5</v>
      </c>
      <c r="G41" s="10">
        <v>77.02</v>
      </c>
      <c r="H41" s="10"/>
      <c r="I41" s="10"/>
      <c r="J41" s="10"/>
      <c r="K41" s="10"/>
      <c r="L41" s="10"/>
      <c r="O41" s="106">
        <f t="shared" si="1"/>
        <v>0</v>
      </c>
      <c r="P41" s="10"/>
      <c r="Q41" s="10"/>
    </row>
    <row r="42" spans="1:17" x14ac:dyDescent="0.25">
      <c r="A42" s="11">
        <v>44252</v>
      </c>
      <c r="B42" s="9"/>
      <c r="C42" s="10"/>
      <c r="D42" s="10">
        <v>11220</v>
      </c>
      <c r="E42" s="10"/>
      <c r="F42" s="106">
        <f t="shared" si="0"/>
        <v>11220</v>
      </c>
      <c r="G42" s="10">
        <v>76.989999999999995</v>
      </c>
      <c r="H42" s="10"/>
      <c r="I42" s="10"/>
      <c r="J42" s="10">
        <v>70000</v>
      </c>
      <c r="K42" s="10"/>
      <c r="L42" s="10"/>
      <c r="O42" s="106">
        <f t="shared" si="1"/>
        <v>70000</v>
      </c>
      <c r="P42" s="10"/>
      <c r="Q42" s="10"/>
    </row>
    <row r="43" spans="1:17" x14ac:dyDescent="0.25">
      <c r="A43" s="11">
        <v>44253</v>
      </c>
      <c r="B43" s="9"/>
      <c r="C43" s="10"/>
      <c r="D43" s="10">
        <v>1449.5</v>
      </c>
      <c r="E43" s="10"/>
      <c r="F43" s="106">
        <f t="shared" si="0"/>
        <v>1449.5</v>
      </c>
      <c r="G43" s="10">
        <v>77</v>
      </c>
      <c r="H43" s="10"/>
      <c r="I43" s="10"/>
      <c r="J43" s="10"/>
      <c r="K43" s="10"/>
      <c r="L43" s="10"/>
      <c r="O43" s="106">
        <f t="shared" si="1"/>
        <v>0</v>
      </c>
      <c r="P43" s="10"/>
      <c r="Q43" s="10"/>
    </row>
    <row r="44" spans="1:17" x14ac:dyDescent="0.25">
      <c r="A44" s="11">
        <v>44254</v>
      </c>
      <c r="B44" s="9"/>
      <c r="C44" s="10"/>
      <c r="D44" s="10">
        <v>460</v>
      </c>
      <c r="E44" s="10"/>
      <c r="F44" s="106">
        <f t="shared" si="0"/>
        <v>460</v>
      </c>
      <c r="G44" s="10">
        <v>77</v>
      </c>
      <c r="H44" s="10"/>
      <c r="I44" s="10"/>
      <c r="J44" s="10"/>
      <c r="K44" s="10"/>
      <c r="L44" s="10"/>
      <c r="O44" s="106">
        <f t="shared" si="1"/>
        <v>0</v>
      </c>
      <c r="P44" s="10"/>
      <c r="Q44" s="10"/>
    </row>
    <row r="45" spans="1:17" s="88" customFormat="1" x14ac:dyDescent="0.25">
      <c r="A45" s="88" t="s">
        <v>58</v>
      </c>
      <c r="B45" s="92"/>
      <c r="C45" s="88">
        <f>SUM(C3:C44)</f>
        <v>1092423.44</v>
      </c>
      <c r="D45" s="88">
        <f>SUM(D3:D44)</f>
        <v>177437.5</v>
      </c>
      <c r="E45" s="88">
        <f>SUM(E3:E44)</f>
        <v>5152.51</v>
      </c>
      <c r="F45" s="88">
        <f>SUM(C45:E45)</f>
        <v>1275013.45</v>
      </c>
      <c r="G45" s="88">
        <f>SUM(G3:G44)</f>
        <v>1304.7299999999998</v>
      </c>
      <c r="H45" s="88">
        <f>SUM(H3:H44)</f>
        <v>43999.5</v>
      </c>
      <c r="I45" s="88">
        <f>SUM(I3:I44)</f>
        <v>25947.040000000001</v>
      </c>
      <c r="J45" s="88">
        <f>SUM(J3:J44)</f>
        <v>335066</v>
      </c>
      <c r="K45" s="88">
        <f t="shared" ref="K45:L45" si="2">SUM(K3:K44)</f>
        <v>0</v>
      </c>
      <c r="L45" s="88">
        <f t="shared" si="2"/>
        <v>0</v>
      </c>
      <c r="M45" s="88">
        <f>SUM(M3:M44)</f>
        <v>84581</v>
      </c>
      <c r="N45" s="88">
        <f>SUM(N3:N44)</f>
        <v>29413.7</v>
      </c>
      <c r="O45" s="88">
        <f>SUM(H45:N45)</f>
        <v>519007.24000000005</v>
      </c>
      <c r="P45" s="88">
        <f>SUM(P3:P11)</f>
        <v>122745</v>
      </c>
      <c r="Q45" s="88" t="s">
        <v>61</v>
      </c>
    </row>
    <row r="47" spans="1:17" x14ac:dyDescent="0.25">
      <c r="P47" s="5">
        <v>9.7699999999999995E-2</v>
      </c>
    </row>
  </sheetData>
  <mergeCells count="2">
    <mergeCell ref="B1:C1"/>
    <mergeCell ref="H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CCF2-F870-4D16-A332-14070DB5FECC}">
  <dimension ref="A1:R60"/>
  <sheetViews>
    <sheetView zoomScaleNormal="100" zoomScaleSheetLayoutView="12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53" sqref="O5:O53"/>
    </sheetView>
  </sheetViews>
  <sheetFormatPr defaultRowHeight="15" x14ac:dyDescent="0.25"/>
  <cols>
    <col min="1" max="1" width="11.140625" customWidth="1"/>
    <col min="2" max="2" width="15.85546875" customWidth="1"/>
    <col min="3" max="3" width="11.85546875" customWidth="1"/>
    <col min="4" max="4" width="13.28515625" customWidth="1"/>
    <col min="5" max="5" width="15.7109375" customWidth="1"/>
    <col min="6" max="6" width="14.28515625" customWidth="1"/>
    <col min="7" max="7" width="13.85546875" customWidth="1"/>
    <col min="8" max="8" width="12" customWidth="1"/>
    <col min="9" max="9" width="10.5703125" customWidth="1"/>
    <col min="10" max="10" width="10.28515625" customWidth="1"/>
    <col min="11" max="11" width="10.7109375" customWidth="1"/>
    <col min="12" max="12" width="11" customWidth="1"/>
    <col min="13" max="13" width="12.28515625" customWidth="1"/>
    <col min="14" max="14" width="10.42578125" customWidth="1"/>
    <col min="15" max="15" width="18" customWidth="1"/>
    <col min="16" max="16" width="17.140625" customWidth="1"/>
    <col min="17" max="17" width="15.85546875" customWidth="1"/>
    <col min="18" max="18" width="23" customWidth="1"/>
  </cols>
  <sheetData>
    <row r="1" spans="1:18" x14ac:dyDescent="0.25">
      <c r="A1" s="37"/>
      <c r="B1" s="152" t="s">
        <v>67</v>
      </c>
      <c r="C1" s="152"/>
      <c r="D1" s="152"/>
      <c r="E1" s="152"/>
      <c r="F1" s="152"/>
      <c r="G1" s="152"/>
      <c r="H1" s="153"/>
      <c r="I1" s="153"/>
      <c r="J1" s="153"/>
      <c r="K1" s="153"/>
      <c r="L1" s="153"/>
      <c r="M1" s="153"/>
      <c r="N1" s="153"/>
      <c r="O1" s="153"/>
      <c r="P1" s="37"/>
      <c r="Q1" s="37"/>
    </row>
    <row r="2" spans="1:18" x14ac:dyDescent="0.25">
      <c r="A2" s="37"/>
      <c r="B2" s="152" t="s">
        <v>68</v>
      </c>
      <c r="C2" s="152"/>
      <c r="D2" s="152"/>
      <c r="E2" s="152"/>
      <c r="F2" s="152"/>
      <c r="G2" s="38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8" ht="75" customHeight="1" x14ac:dyDescent="0.25">
      <c r="A3" s="86"/>
      <c r="B3" s="151" t="s">
        <v>69</v>
      </c>
      <c r="C3" s="151"/>
      <c r="D3" s="86" t="s">
        <v>70</v>
      </c>
      <c r="E3" s="86" t="s">
        <v>71</v>
      </c>
      <c r="F3" s="86" t="s">
        <v>44</v>
      </c>
      <c r="G3" s="86" t="s">
        <v>45</v>
      </c>
      <c r="H3" s="151" t="s">
        <v>47</v>
      </c>
      <c r="I3" s="151"/>
      <c r="J3" s="151"/>
      <c r="K3" s="151"/>
      <c r="L3" s="151"/>
      <c r="M3" s="151"/>
      <c r="N3" s="151"/>
      <c r="O3" s="56" t="s">
        <v>49</v>
      </c>
      <c r="P3" s="150" t="s">
        <v>120</v>
      </c>
      <c r="Q3" s="150"/>
      <c r="R3" s="1"/>
    </row>
    <row r="4" spans="1:18" s="1" customFormat="1" ht="28.5" customHeight="1" x14ac:dyDescent="0.25">
      <c r="A4" s="86" t="s">
        <v>1</v>
      </c>
      <c r="B4" s="86" t="s">
        <v>0</v>
      </c>
      <c r="C4" s="86" t="s">
        <v>72</v>
      </c>
      <c r="D4" s="86" t="s">
        <v>72</v>
      </c>
      <c r="E4" s="86" t="s">
        <v>72</v>
      </c>
      <c r="F4" s="86" t="s">
        <v>72</v>
      </c>
      <c r="G4" s="86" t="s">
        <v>72</v>
      </c>
      <c r="H4" s="86" t="s">
        <v>13</v>
      </c>
      <c r="I4" s="86" t="s">
        <v>2</v>
      </c>
      <c r="J4" s="86" t="s">
        <v>10</v>
      </c>
      <c r="K4" s="86" t="s">
        <v>4</v>
      </c>
      <c r="L4" s="86" t="s">
        <v>6</v>
      </c>
      <c r="M4" s="86" t="s">
        <v>7</v>
      </c>
      <c r="N4" s="86" t="s">
        <v>9</v>
      </c>
      <c r="O4" s="56" t="s">
        <v>46</v>
      </c>
      <c r="P4" s="56" t="s">
        <v>46</v>
      </c>
      <c r="Q4" s="56" t="s">
        <v>51</v>
      </c>
    </row>
    <row r="5" spans="1:18" ht="45" x14ac:dyDescent="0.25">
      <c r="A5" s="11">
        <v>44256</v>
      </c>
      <c r="B5" s="10" t="s">
        <v>80</v>
      </c>
      <c r="C5" s="10">
        <v>49550</v>
      </c>
      <c r="D5" s="10">
        <v>9968</v>
      </c>
      <c r="E5" s="10">
        <v>350.1</v>
      </c>
      <c r="F5" s="107">
        <f>SUM(C5:E5)</f>
        <v>59868.1</v>
      </c>
      <c r="G5" s="10">
        <v>76.989999999999995</v>
      </c>
      <c r="H5" s="10">
        <v>7200</v>
      </c>
      <c r="I5" s="10"/>
      <c r="J5" s="10"/>
      <c r="K5" s="10"/>
      <c r="L5" s="10"/>
      <c r="M5" s="10"/>
      <c r="N5" s="10">
        <v>3</v>
      </c>
      <c r="O5" s="107">
        <f>SUM(H5:N5)</f>
        <v>7203</v>
      </c>
      <c r="P5" s="10">
        <v>60</v>
      </c>
      <c r="Q5" s="7" t="s">
        <v>50</v>
      </c>
    </row>
    <row r="6" spans="1:18" ht="30" x14ac:dyDescent="0.25">
      <c r="A6" s="11"/>
      <c r="B6" s="10"/>
      <c r="C6" s="10"/>
      <c r="D6" s="10">
        <v>853</v>
      </c>
      <c r="E6" s="10"/>
      <c r="F6" s="107">
        <f>SUM(D6:E6)</f>
        <v>853</v>
      </c>
      <c r="G6" s="10"/>
      <c r="H6" s="10"/>
      <c r="I6" s="10"/>
      <c r="J6" s="10"/>
      <c r="K6" s="10"/>
      <c r="L6" s="10"/>
      <c r="M6" s="10"/>
      <c r="N6" s="10"/>
      <c r="O6" s="107">
        <f t="shared" ref="O6:O53" si="0">SUM(H6:N6)</f>
        <v>0</v>
      </c>
      <c r="P6" s="10">
        <v>32850</v>
      </c>
      <c r="Q6" s="7" t="s">
        <v>62</v>
      </c>
    </row>
    <row r="7" spans="1:18" ht="30" x14ac:dyDescent="0.25">
      <c r="A7" s="11">
        <v>44257</v>
      </c>
      <c r="B7" s="10" t="s">
        <v>15</v>
      </c>
      <c r="C7" s="10">
        <v>68858.91</v>
      </c>
      <c r="D7" s="10">
        <v>1509.5</v>
      </c>
      <c r="E7" s="10"/>
      <c r="F7" s="107">
        <f>SUM(C7:E7)</f>
        <v>70368.41</v>
      </c>
      <c r="G7" s="10">
        <v>77</v>
      </c>
      <c r="H7" s="10"/>
      <c r="I7" s="10"/>
      <c r="J7" s="10">
        <v>71278</v>
      </c>
      <c r="K7" s="10"/>
      <c r="L7" s="10"/>
      <c r="M7" s="10"/>
      <c r="N7" s="10">
        <v>15000</v>
      </c>
      <c r="O7" s="107">
        <f t="shared" si="0"/>
        <v>86278</v>
      </c>
      <c r="P7" s="10">
        <v>1503</v>
      </c>
      <c r="Q7" s="7" t="s">
        <v>53</v>
      </c>
    </row>
    <row r="8" spans="1:18" ht="30" x14ac:dyDescent="0.25">
      <c r="A8" s="10"/>
      <c r="B8" s="10"/>
      <c r="C8" s="10"/>
      <c r="D8" s="10">
        <v>3000</v>
      </c>
      <c r="E8" s="10"/>
      <c r="F8" s="107">
        <f>SUM(D8:E8)</f>
        <v>3000</v>
      </c>
      <c r="G8" s="10"/>
      <c r="H8" s="10"/>
      <c r="I8" s="10"/>
      <c r="J8" s="10"/>
      <c r="K8" s="10"/>
      <c r="L8" s="10"/>
      <c r="M8" s="10"/>
      <c r="N8" s="10">
        <v>32850</v>
      </c>
      <c r="O8" s="107">
        <f t="shared" si="0"/>
        <v>32850</v>
      </c>
      <c r="P8" s="10">
        <v>315</v>
      </c>
      <c r="Q8" s="7" t="s">
        <v>65</v>
      </c>
    </row>
    <row r="9" spans="1:18" ht="30" x14ac:dyDescent="0.25">
      <c r="A9" s="10"/>
      <c r="B9" s="10"/>
      <c r="C9" s="10"/>
      <c r="D9" s="10"/>
      <c r="E9" s="10"/>
      <c r="F9" s="107"/>
      <c r="G9" s="10"/>
      <c r="H9" s="10"/>
      <c r="I9" s="10"/>
      <c r="J9" s="10"/>
      <c r="K9" s="10"/>
      <c r="L9" s="10"/>
      <c r="M9" s="10"/>
      <c r="N9" s="10">
        <v>9</v>
      </c>
      <c r="O9" s="107">
        <f t="shared" si="0"/>
        <v>9</v>
      </c>
      <c r="P9" s="10">
        <v>32850</v>
      </c>
      <c r="Q9" s="7" t="s">
        <v>3</v>
      </c>
    </row>
    <row r="10" spans="1:18" ht="30" x14ac:dyDescent="0.25">
      <c r="A10" s="11">
        <v>44258</v>
      </c>
      <c r="B10" s="10"/>
      <c r="C10" s="10"/>
      <c r="D10" s="10">
        <v>229.5</v>
      </c>
      <c r="E10" s="10"/>
      <c r="F10" s="107">
        <f t="shared" ref="F10:F19" si="1">SUM(D10:E10)</f>
        <v>229.5</v>
      </c>
      <c r="G10" s="10">
        <v>77</v>
      </c>
      <c r="H10" s="10"/>
      <c r="I10" s="10"/>
      <c r="J10" s="10"/>
      <c r="K10" s="10"/>
      <c r="L10" s="10"/>
      <c r="M10" s="10"/>
      <c r="N10" s="10"/>
      <c r="O10" s="107">
        <f t="shared" si="0"/>
        <v>0</v>
      </c>
      <c r="P10" s="10">
        <v>94420</v>
      </c>
      <c r="Q10" s="1" t="s">
        <v>57</v>
      </c>
    </row>
    <row r="11" spans="1:18" x14ac:dyDescent="0.25">
      <c r="A11" s="11">
        <v>44259</v>
      </c>
      <c r="B11" s="10"/>
      <c r="C11" s="10"/>
      <c r="D11" s="10">
        <v>103840</v>
      </c>
      <c r="E11" s="10"/>
      <c r="F11" s="107">
        <f t="shared" si="1"/>
        <v>103840</v>
      </c>
      <c r="G11" s="10">
        <v>77.010000000000005</v>
      </c>
      <c r="H11" s="10"/>
      <c r="I11" s="10"/>
      <c r="J11" s="10"/>
      <c r="K11" s="10"/>
      <c r="L11" s="10"/>
      <c r="M11" s="10"/>
      <c r="N11" s="10">
        <v>10000</v>
      </c>
      <c r="O11" s="107">
        <f t="shared" si="0"/>
        <v>10000</v>
      </c>
      <c r="P11" s="10">
        <v>338</v>
      </c>
      <c r="Q11" s="7" t="s">
        <v>59</v>
      </c>
    </row>
    <row r="12" spans="1:18" ht="45" x14ac:dyDescent="0.25">
      <c r="A12" s="11"/>
      <c r="B12" s="10"/>
      <c r="C12" s="10"/>
      <c r="D12" s="10">
        <v>4000</v>
      </c>
      <c r="E12" s="10"/>
      <c r="F12" s="107">
        <f t="shared" si="1"/>
        <v>4000</v>
      </c>
      <c r="G12" s="10"/>
      <c r="H12" s="10"/>
      <c r="I12" s="10"/>
      <c r="J12" s="10"/>
      <c r="K12" s="10"/>
      <c r="L12" s="10"/>
      <c r="M12" s="10"/>
      <c r="N12" s="10"/>
      <c r="O12" s="107">
        <f t="shared" si="0"/>
        <v>0</v>
      </c>
      <c r="P12" s="10">
        <v>45000</v>
      </c>
      <c r="Q12" s="7" t="s">
        <v>26</v>
      </c>
    </row>
    <row r="13" spans="1:18" ht="30" x14ac:dyDescent="0.25">
      <c r="A13" s="11">
        <v>44260</v>
      </c>
      <c r="B13" s="10"/>
      <c r="C13" s="10"/>
      <c r="D13" s="10">
        <v>4720.5</v>
      </c>
      <c r="E13" s="10"/>
      <c r="F13" s="107">
        <f t="shared" si="1"/>
        <v>4720.5</v>
      </c>
      <c r="G13" s="10">
        <v>76.989999999999995</v>
      </c>
      <c r="H13" s="10"/>
      <c r="I13" s="10"/>
      <c r="J13" s="10"/>
      <c r="K13" s="10">
        <v>103740</v>
      </c>
      <c r="L13" s="10"/>
      <c r="M13" s="10"/>
      <c r="N13" s="10">
        <v>9</v>
      </c>
      <c r="O13" s="107">
        <f t="shared" si="0"/>
        <v>103749</v>
      </c>
      <c r="P13" s="10">
        <v>218</v>
      </c>
      <c r="Q13" s="7" t="s">
        <v>60</v>
      </c>
    </row>
    <row r="14" spans="1:18" ht="60" x14ac:dyDescent="0.25">
      <c r="A14" s="11"/>
      <c r="B14" s="10"/>
      <c r="C14" s="10"/>
      <c r="D14" s="10">
        <v>4480</v>
      </c>
      <c r="E14" s="10"/>
      <c r="F14" s="107">
        <f t="shared" si="1"/>
        <v>4480</v>
      </c>
      <c r="G14" s="10"/>
      <c r="H14" s="10"/>
      <c r="I14" s="10"/>
      <c r="J14" s="10"/>
      <c r="K14" s="10"/>
      <c r="L14" s="10"/>
      <c r="M14" s="10"/>
      <c r="N14" s="10">
        <v>21262</v>
      </c>
      <c r="O14" s="107">
        <f t="shared" si="0"/>
        <v>21262</v>
      </c>
      <c r="P14" s="10">
        <v>720</v>
      </c>
      <c r="Q14" s="9" t="s">
        <v>63</v>
      </c>
    </row>
    <row r="15" spans="1:18" ht="60" x14ac:dyDescent="0.25">
      <c r="A15" s="11">
        <v>44261</v>
      </c>
      <c r="B15" s="10"/>
      <c r="C15" s="10"/>
      <c r="D15" s="10">
        <v>1019</v>
      </c>
      <c r="E15" s="10">
        <v>106.9</v>
      </c>
      <c r="F15" s="107">
        <f t="shared" si="1"/>
        <v>1125.9000000000001</v>
      </c>
      <c r="G15" s="10">
        <v>77</v>
      </c>
      <c r="H15" s="10"/>
      <c r="I15" s="10"/>
      <c r="J15" s="10"/>
      <c r="K15" s="10"/>
      <c r="L15" s="10"/>
      <c r="M15" s="10"/>
      <c r="N15" s="10"/>
      <c r="O15" s="107">
        <f t="shared" si="0"/>
        <v>0</v>
      </c>
      <c r="P15" s="10">
        <v>21262</v>
      </c>
      <c r="Q15" s="8" t="s">
        <v>64</v>
      </c>
    </row>
    <row r="16" spans="1:18" x14ac:dyDescent="0.25">
      <c r="A16" s="11">
        <v>44262</v>
      </c>
      <c r="B16" s="10"/>
      <c r="C16" s="10"/>
      <c r="D16" s="10">
        <v>240.5</v>
      </c>
      <c r="E16" s="10"/>
      <c r="F16" s="107">
        <f t="shared" si="1"/>
        <v>240.5</v>
      </c>
      <c r="G16" s="10">
        <v>77</v>
      </c>
      <c r="H16" s="10"/>
      <c r="I16" s="10"/>
      <c r="J16" s="10"/>
      <c r="K16" s="10"/>
      <c r="L16" s="10"/>
      <c r="M16" s="10"/>
      <c r="N16" s="10"/>
      <c r="O16" s="107">
        <f t="shared" si="0"/>
        <v>0</v>
      </c>
      <c r="P16" s="13"/>
      <c r="Q16" s="14"/>
    </row>
    <row r="17" spans="1:17" x14ac:dyDescent="0.25">
      <c r="A17" s="11">
        <v>44263</v>
      </c>
      <c r="B17" s="10"/>
      <c r="C17" s="10"/>
      <c r="D17" s="10">
        <v>10.5</v>
      </c>
      <c r="E17" s="10">
        <v>58.35</v>
      </c>
      <c r="F17" s="107">
        <f t="shared" si="1"/>
        <v>68.849999999999994</v>
      </c>
      <c r="G17" s="10">
        <v>77.010000000000005</v>
      </c>
      <c r="H17" s="10"/>
      <c r="I17" s="12"/>
      <c r="J17" s="10"/>
      <c r="K17" s="10"/>
      <c r="L17" s="10"/>
      <c r="M17" s="10"/>
      <c r="N17" s="10"/>
      <c r="O17" s="107">
        <f t="shared" si="0"/>
        <v>0</v>
      </c>
      <c r="P17" s="10"/>
      <c r="Q17" s="10"/>
    </row>
    <row r="18" spans="1:17" x14ac:dyDescent="0.25">
      <c r="A18" s="11">
        <v>44264</v>
      </c>
      <c r="B18" s="10"/>
      <c r="C18" s="10"/>
      <c r="D18" s="10">
        <v>28467</v>
      </c>
      <c r="E18" s="10">
        <v>773.14</v>
      </c>
      <c r="F18" s="107">
        <f t="shared" si="1"/>
        <v>29240.14</v>
      </c>
      <c r="G18" s="10">
        <v>76.989999999999995</v>
      </c>
      <c r="H18" s="10"/>
      <c r="I18" s="10"/>
      <c r="J18" s="10"/>
      <c r="K18" s="10"/>
      <c r="L18" s="10">
        <v>52525</v>
      </c>
      <c r="M18" s="10"/>
      <c r="N18" s="10">
        <v>3</v>
      </c>
      <c r="O18" s="107">
        <f t="shared" si="0"/>
        <v>52528</v>
      </c>
      <c r="P18" s="10"/>
      <c r="Q18" s="10"/>
    </row>
    <row r="19" spans="1:17" x14ac:dyDescent="0.25">
      <c r="A19" s="11">
        <v>44265</v>
      </c>
      <c r="B19" s="10"/>
      <c r="C19" s="10"/>
      <c r="D19" s="10">
        <v>530</v>
      </c>
      <c r="E19" s="10">
        <v>100</v>
      </c>
      <c r="F19" s="107">
        <f t="shared" si="1"/>
        <v>630</v>
      </c>
      <c r="G19" s="10">
        <v>77</v>
      </c>
      <c r="H19" s="10"/>
      <c r="I19" s="10"/>
      <c r="J19" s="10"/>
      <c r="K19" s="10"/>
      <c r="L19" s="10"/>
      <c r="M19" s="10"/>
      <c r="N19" s="10">
        <v>15000</v>
      </c>
      <c r="O19" s="107">
        <f t="shared" si="0"/>
        <v>15000</v>
      </c>
      <c r="P19" s="10"/>
      <c r="Q19" s="10"/>
    </row>
    <row r="20" spans="1:17" x14ac:dyDescent="0.25">
      <c r="A20" s="10"/>
      <c r="B20" s="10"/>
      <c r="C20" s="10"/>
      <c r="D20" s="10"/>
      <c r="E20" s="10"/>
      <c r="F20" s="107"/>
      <c r="G20" s="10"/>
      <c r="H20" s="10"/>
      <c r="I20" s="10"/>
      <c r="J20" s="10"/>
      <c r="K20" s="10"/>
      <c r="L20" s="10"/>
      <c r="M20" s="10"/>
      <c r="N20" s="10">
        <v>3</v>
      </c>
      <c r="O20" s="107">
        <f t="shared" si="0"/>
        <v>3</v>
      </c>
      <c r="P20" s="10"/>
      <c r="Q20" s="10"/>
    </row>
    <row r="21" spans="1:17" x14ac:dyDescent="0.25">
      <c r="A21" s="11">
        <v>44266</v>
      </c>
      <c r="B21" s="10" t="s">
        <v>91</v>
      </c>
      <c r="C21" s="10">
        <v>205511</v>
      </c>
      <c r="D21" s="10">
        <v>5009.5</v>
      </c>
      <c r="E21" s="10">
        <v>213.95</v>
      </c>
      <c r="F21" s="107">
        <f>SUM(C21:E21)</f>
        <v>210734.45</v>
      </c>
      <c r="G21" s="10">
        <v>77</v>
      </c>
      <c r="H21" s="10"/>
      <c r="I21" s="10"/>
      <c r="J21" s="10"/>
      <c r="K21" s="10"/>
      <c r="L21" s="10"/>
      <c r="M21" s="10"/>
      <c r="N21" s="10"/>
      <c r="O21" s="107">
        <f t="shared" si="0"/>
        <v>0</v>
      </c>
      <c r="P21" s="10"/>
      <c r="Q21" s="10"/>
    </row>
    <row r="22" spans="1:17" x14ac:dyDescent="0.25">
      <c r="A22" s="11">
        <v>44267</v>
      </c>
      <c r="B22" s="10"/>
      <c r="C22" s="10"/>
      <c r="D22" s="10">
        <v>1000.5</v>
      </c>
      <c r="E22" s="10">
        <v>10.69</v>
      </c>
      <c r="F22" s="107">
        <f>SUM(D22:E22)</f>
        <v>1011.19</v>
      </c>
      <c r="G22" s="10">
        <v>68.19</v>
      </c>
      <c r="H22" s="10"/>
      <c r="I22" s="10"/>
      <c r="J22" s="10"/>
      <c r="K22" s="10"/>
      <c r="L22" s="10"/>
      <c r="M22" s="10">
        <v>186834</v>
      </c>
      <c r="N22" s="10">
        <v>3</v>
      </c>
      <c r="O22" s="107">
        <f t="shared" si="0"/>
        <v>186837</v>
      </c>
      <c r="P22" s="10"/>
      <c r="Q22" s="10"/>
    </row>
    <row r="23" spans="1:17" x14ac:dyDescent="0.25">
      <c r="A23" s="11"/>
      <c r="B23" s="10"/>
      <c r="C23" s="10"/>
      <c r="D23" s="10">
        <v>84</v>
      </c>
      <c r="E23" s="10"/>
      <c r="F23" s="107">
        <f>SUM(D23:E23)</f>
        <v>84</v>
      </c>
      <c r="G23" s="10"/>
      <c r="H23" s="10"/>
      <c r="I23" s="10"/>
      <c r="J23" s="10"/>
      <c r="K23" s="10"/>
      <c r="L23" s="10"/>
      <c r="M23" s="10"/>
      <c r="N23" s="10"/>
      <c r="O23" s="107">
        <f t="shared" si="0"/>
        <v>0</v>
      </c>
      <c r="P23" s="10"/>
      <c r="Q23" s="10"/>
    </row>
    <row r="24" spans="1:17" x14ac:dyDescent="0.25">
      <c r="A24" s="11">
        <v>44268</v>
      </c>
      <c r="B24" s="10"/>
      <c r="C24" s="10"/>
      <c r="D24" s="10"/>
      <c r="E24" s="10"/>
      <c r="F24" s="107"/>
      <c r="G24" s="10">
        <v>68.17</v>
      </c>
      <c r="H24" s="10"/>
      <c r="I24" s="10"/>
      <c r="J24" s="10"/>
      <c r="K24" s="10"/>
      <c r="L24" s="10"/>
      <c r="M24" s="10"/>
      <c r="N24" s="10"/>
      <c r="O24" s="107">
        <f t="shared" si="0"/>
        <v>0</v>
      </c>
      <c r="P24" s="10"/>
      <c r="Q24" s="10"/>
    </row>
    <row r="25" spans="1:17" x14ac:dyDescent="0.25">
      <c r="A25" s="11">
        <v>44269</v>
      </c>
      <c r="B25" s="10"/>
      <c r="C25" s="10"/>
      <c r="D25" s="10">
        <v>1674</v>
      </c>
      <c r="E25" s="10"/>
      <c r="F25" s="107">
        <f>SUM(D25:E25)</f>
        <v>1674</v>
      </c>
      <c r="G25" s="10">
        <v>68.180000000000007</v>
      </c>
      <c r="H25" s="10"/>
      <c r="I25" s="10"/>
      <c r="J25" s="10"/>
      <c r="K25" s="10"/>
      <c r="L25" s="10"/>
      <c r="M25" s="10"/>
      <c r="N25" s="10"/>
      <c r="O25" s="107">
        <f t="shared" si="0"/>
        <v>0</v>
      </c>
      <c r="P25" s="10"/>
      <c r="Q25" s="10"/>
    </row>
    <row r="26" spans="1:17" x14ac:dyDescent="0.25">
      <c r="A26" s="11">
        <v>44270</v>
      </c>
      <c r="B26" s="10"/>
      <c r="C26" s="10"/>
      <c r="D26" s="10">
        <v>15230</v>
      </c>
      <c r="E26" s="10">
        <v>21.43</v>
      </c>
      <c r="F26" s="107">
        <f>SUM(D26:E26)</f>
        <v>15251.43</v>
      </c>
      <c r="G26" s="10">
        <v>68.180000000000007</v>
      </c>
      <c r="H26" s="10"/>
      <c r="I26" s="10"/>
      <c r="J26" s="10"/>
      <c r="K26" s="10"/>
      <c r="L26" s="10"/>
      <c r="M26" s="10"/>
      <c r="N26" s="10">
        <v>3</v>
      </c>
      <c r="O26" s="107">
        <f t="shared" si="0"/>
        <v>3</v>
      </c>
      <c r="P26" s="10"/>
      <c r="Q26" s="10"/>
    </row>
    <row r="27" spans="1:17" x14ac:dyDescent="0.25">
      <c r="A27" s="11"/>
      <c r="B27" s="10" t="s">
        <v>12</v>
      </c>
      <c r="C27" s="10">
        <v>1386</v>
      </c>
      <c r="D27" s="10">
        <v>1967</v>
      </c>
      <c r="E27" s="10"/>
      <c r="F27" s="107">
        <f>SUM(C27:E27)</f>
        <v>3353</v>
      </c>
      <c r="G27" s="10"/>
      <c r="H27" s="10"/>
      <c r="I27" s="10"/>
      <c r="J27" s="10"/>
      <c r="K27" s="10"/>
      <c r="L27" s="10"/>
      <c r="M27" s="10"/>
      <c r="N27" s="10">
        <v>33827.29</v>
      </c>
      <c r="O27" s="107">
        <f t="shared" si="0"/>
        <v>33827.29</v>
      </c>
      <c r="P27" s="10"/>
      <c r="Q27" s="10"/>
    </row>
    <row r="28" spans="1:17" x14ac:dyDescent="0.25">
      <c r="A28" s="11">
        <v>44271</v>
      </c>
      <c r="B28" s="10"/>
      <c r="C28" s="10"/>
      <c r="D28" s="10">
        <v>19</v>
      </c>
      <c r="E28" s="10">
        <v>636.19000000000005</v>
      </c>
      <c r="F28" s="107">
        <f>SUM(D28:E28)</f>
        <v>655.19000000000005</v>
      </c>
      <c r="G28" s="10">
        <v>68.19</v>
      </c>
      <c r="H28" s="10"/>
      <c r="I28" s="10"/>
      <c r="J28" s="10"/>
      <c r="K28" s="10"/>
      <c r="L28" s="10">
        <v>13990</v>
      </c>
      <c r="M28" s="10"/>
      <c r="N28" s="10"/>
      <c r="O28" s="107">
        <f t="shared" si="0"/>
        <v>13990</v>
      </c>
      <c r="P28" s="10"/>
      <c r="Q28" s="10"/>
    </row>
    <row r="29" spans="1:17" x14ac:dyDescent="0.25">
      <c r="A29" s="11">
        <v>44272</v>
      </c>
      <c r="B29" s="10" t="s">
        <v>20</v>
      </c>
      <c r="C29" s="10">
        <v>10000</v>
      </c>
      <c r="D29" s="10">
        <v>119</v>
      </c>
      <c r="E29" s="10"/>
      <c r="F29" s="107">
        <f>SUM(C29:E29)</f>
        <v>10119</v>
      </c>
      <c r="G29" s="10">
        <v>57.48</v>
      </c>
      <c r="H29" s="10"/>
      <c r="I29" s="10"/>
      <c r="J29" s="10"/>
      <c r="K29" s="10"/>
      <c r="L29" s="10"/>
      <c r="M29" s="10"/>
      <c r="N29" s="10"/>
      <c r="O29" s="107">
        <f t="shared" si="0"/>
        <v>0</v>
      </c>
      <c r="P29" s="10"/>
      <c r="Q29" s="10"/>
    </row>
    <row r="30" spans="1:17" x14ac:dyDescent="0.25">
      <c r="A30" s="11">
        <v>44273</v>
      </c>
      <c r="B30" s="10"/>
      <c r="C30" s="10"/>
      <c r="D30" s="10">
        <v>2301</v>
      </c>
      <c r="E30" s="10"/>
      <c r="F30" s="107">
        <f>SUM(D30:E30)</f>
        <v>2301</v>
      </c>
      <c r="G30" s="10">
        <v>68.180000000000007</v>
      </c>
      <c r="H30" s="10"/>
      <c r="I30" s="10"/>
      <c r="J30" s="10"/>
      <c r="K30" s="10"/>
      <c r="L30" s="10"/>
      <c r="M30" s="10"/>
      <c r="N30" s="10"/>
      <c r="O30" s="107">
        <f t="shared" si="0"/>
        <v>0</v>
      </c>
      <c r="P30" s="10"/>
      <c r="Q30" s="10"/>
    </row>
    <row r="31" spans="1:17" ht="30" x14ac:dyDescent="0.25">
      <c r="A31" s="11">
        <v>44274</v>
      </c>
      <c r="B31" s="9" t="s">
        <v>82</v>
      </c>
      <c r="C31" s="10">
        <v>2000</v>
      </c>
      <c r="D31" s="10">
        <v>195.5</v>
      </c>
      <c r="E31" s="10">
        <v>153.16999999999999</v>
      </c>
      <c r="F31" s="107">
        <f>SUM(C31:E31)</f>
        <v>2348.67</v>
      </c>
      <c r="G31" s="10">
        <v>68.180000000000007</v>
      </c>
      <c r="H31" s="10"/>
      <c r="I31" s="10">
        <v>6470</v>
      </c>
      <c r="J31" s="10"/>
      <c r="K31" s="10"/>
      <c r="L31" s="10"/>
      <c r="M31" s="10"/>
      <c r="N31" s="10">
        <v>6</v>
      </c>
      <c r="O31" s="107">
        <f t="shared" si="0"/>
        <v>6476</v>
      </c>
      <c r="P31" s="10"/>
      <c r="Q31" s="10"/>
    </row>
    <row r="32" spans="1:17" x14ac:dyDescent="0.25">
      <c r="A32" s="10"/>
      <c r="B32" s="10"/>
      <c r="C32" s="10"/>
      <c r="D32" s="10"/>
      <c r="E32" s="10"/>
      <c r="F32" s="107"/>
      <c r="G32" s="10"/>
      <c r="H32" s="10"/>
      <c r="I32" s="10"/>
      <c r="J32" s="10"/>
      <c r="K32" s="10"/>
      <c r="L32" s="10"/>
      <c r="M32" s="10"/>
      <c r="N32" s="10">
        <v>338</v>
      </c>
      <c r="O32" s="107">
        <f t="shared" si="0"/>
        <v>338</v>
      </c>
      <c r="P32" s="10"/>
      <c r="Q32" s="9"/>
    </row>
    <row r="33" spans="1:17" x14ac:dyDescent="0.25">
      <c r="A33" s="10"/>
      <c r="B33" s="10"/>
      <c r="C33" s="10"/>
      <c r="D33" s="10"/>
      <c r="E33" s="10"/>
      <c r="F33" s="107"/>
      <c r="G33" s="10"/>
      <c r="H33" s="10"/>
      <c r="I33" s="10"/>
      <c r="J33" s="10"/>
      <c r="K33" s="10"/>
      <c r="L33" s="10"/>
      <c r="M33" s="10"/>
      <c r="N33" s="10">
        <v>315</v>
      </c>
      <c r="O33" s="107">
        <f t="shared" si="0"/>
        <v>315</v>
      </c>
      <c r="P33" s="10"/>
      <c r="Q33" s="10"/>
    </row>
    <row r="34" spans="1:17" x14ac:dyDescent="0.25">
      <c r="A34" s="10"/>
      <c r="B34" s="10"/>
      <c r="C34" s="10"/>
      <c r="D34" s="10"/>
      <c r="E34" s="10"/>
      <c r="F34" s="107"/>
      <c r="G34" s="10"/>
      <c r="H34" s="10"/>
      <c r="I34" s="10"/>
      <c r="J34" s="10"/>
      <c r="K34" s="10"/>
      <c r="L34" s="10"/>
      <c r="M34" s="10"/>
      <c r="N34" s="10">
        <v>1503</v>
      </c>
      <c r="O34" s="107">
        <f t="shared" si="0"/>
        <v>1503</v>
      </c>
      <c r="P34" s="10"/>
      <c r="Q34" s="10"/>
    </row>
    <row r="35" spans="1:17" x14ac:dyDescent="0.25">
      <c r="A35" s="11">
        <v>44275</v>
      </c>
      <c r="B35" s="10"/>
      <c r="C35" s="10"/>
      <c r="D35" s="10">
        <v>4.5</v>
      </c>
      <c r="E35" s="10"/>
      <c r="F35" s="107">
        <f>SUM(D35:E35)</f>
        <v>4.5</v>
      </c>
      <c r="G35" s="10">
        <v>68.19</v>
      </c>
      <c r="H35" s="10"/>
      <c r="I35" s="10"/>
      <c r="J35" s="10"/>
      <c r="K35" s="10"/>
      <c r="L35" s="10"/>
      <c r="M35" s="10"/>
      <c r="N35" s="10"/>
      <c r="O35" s="107">
        <f t="shared" si="0"/>
        <v>0</v>
      </c>
      <c r="P35" s="10"/>
      <c r="Q35" s="10"/>
    </row>
    <row r="36" spans="1:17" x14ac:dyDescent="0.25">
      <c r="A36" s="11">
        <v>44276</v>
      </c>
      <c r="B36" s="10"/>
      <c r="C36" s="10"/>
      <c r="D36" s="10">
        <v>465</v>
      </c>
      <c r="E36" s="10">
        <v>102.11</v>
      </c>
      <c r="F36" s="107">
        <f>SUM(D36:E36)</f>
        <v>567.11</v>
      </c>
      <c r="G36" s="10">
        <v>68.17</v>
      </c>
      <c r="H36" s="10"/>
      <c r="I36" s="10"/>
      <c r="J36" s="10"/>
      <c r="K36" s="10"/>
      <c r="L36" s="10"/>
      <c r="M36" s="10"/>
      <c r="N36" s="10"/>
      <c r="O36" s="107">
        <f t="shared" si="0"/>
        <v>0</v>
      </c>
      <c r="P36" s="10"/>
      <c r="Q36" s="10"/>
    </row>
    <row r="37" spans="1:17" x14ac:dyDescent="0.25">
      <c r="A37" s="11">
        <v>44277</v>
      </c>
      <c r="B37" s="10"/>
      <c r="C37" s="10"/>
      <c r="D37" s="10">
        <v>1001</v>
      </c>
      <c r="E37" s="10">
        <v>0.97</v>
      </c>
      <c r="F37" s="107">
        <f>SUM(D37:E37)</f>
        <v>1001.97</v>
      </c>
      <c r="G37" s="10">
        <v>68.180000000000007</v>
      </c>
      <c r="H37" s="10"/>
      <c r="I37" s="10">
        <v>10000</v>
      </c>
      <c r="J37" s="10"/>
      <c r="K37" s="10"/>
      <c r="L37" s="10"/>
      <c r="M37" s="10">
        <v>6254</v>
      </c>
      <c r="N37" s="10">
        <v>5000</v>
      </c>
      <c r="O37" s="107">
        <f t="shared" si="0"/>
        <v>21254</v>
      </c>
      <c r="P37" s="10"/>
      <c r="Q37" s="10"/>
    </row>
    <row r="38" spans="1:17" x14ac:dyDescent="0.25">
      <c r="A38" s="10"/>
      <c r="B38" s="10"/>
      <c r="C38" s="10"/>
      <c r="D38" s="10"/>
      <c r="E38" s="10"/>
      <c r="F38" s="107"/>
      <c r="G38" s="10"/>
      <c r="H38" s="10"/>
      <c r="I38" s="10"/>
      <c r="J38" s="10"/>
      <c r="K38" s="10"/>
      <c r="L38" s="10"/>
      <c r="M38" s="10"/>
      <c r="N38" s="10">
        <v>10000</v>
      </c>
      <c r="O38" s="107">
        <f t="shared" si="0"/>
        <v>10000</v>
      </c>
      <c r="P38" s="10"/>
      <c r="Q38" s="10"/>
    </row>
    <row r="39" spans="1:17" x14ac:dyDescent="0.25">
      <c r="A39" s="11">
        <v>44278</v>
      </c>
      <c r="B39" s="10"/>
      <c r="C39" s="10"/>
      <c r="D39" s="10"/>
      <c r="E39" s="10">
        <v>972.5</v>
      </c>
      <c r="F39" s="107">
        <f>SUM(C39:E39)</f>
        <v>972.5</v>
      </c>
      <c r="G39" s="10">
        <v>68.180000000000007</v>
      </c>
      <c r="H39" s="10"/>
      <c r="I39" s="10"/>
      <c r="J39" s="10">
        <v>100074</v>
      </c>
      <c r="K39" s="10"/>
      <c r="L39" s="10">
        <v>68581</v>
      </c>
      <c r="M39" s="10"/>
      <c r="N39" s="10">
        <v>3</v>
      </c>
      <c r="O39" s="107">
        <f t="shared" si="0"/>
        <v>168658</v>
      </c>
      <c r="P39" s="10"/>
      <c r="Q39" s="10"/>
    </row>
    <row r="40" spans="1:17" x14ac:dyDescent="0.25">
      <c r="A40" s="11">
        <v>44279</v>
      </c>
      <c r="B40" s="10"/>
      <c r="C40" s="10"/>
      <c r="D40" s="10">
        <v>201</v>
      </c>
      <c r="E40" s="10">
        <v>765.84</v>
      </c>
      <c r="F40" s="107">
        <f>SUM(D40:E40)</f>
        <v>966.84</v>
      </c>
      <c r="G40" s="10">
        <v>72.98</v>
      </c>
      <c r="H40" s="10"/>
      <c r="I40" s="10"/>
      <c r="J40" s="10"/>
      <c r="K40" s="10"/>
      <c r="L40" s="10"/>
      <c r="M40" s="10"/>
      <c r="N40" s="10">
        <v>3000</v>
      </c>
      <c r="O40" s="107">
        <f t="shared" si="0"/>
        <v>3000</v>
      </c>
      <c r="P40" s="10"/>
      <c r="Q40" s="10"/>
    </row>
    <row r="41" spans="1:17" ht="30" x14ac:dyDescent="0.25">
      <c r="A41" s="11">
        <v>44280</v>
      </c>
      <c r="B41" s="9" t="s">
        <v>82</v>
      </c>
      <c r="C41" s="10">
        <v>24000</v>
      </c>
      <c r="D41" s="10">
        <v>32401</v>
      </c>
      <c r="E41" s="10">
        <v>1.17</v>
      </c>
      <c r="F41" s="107">
        <f>SUM(C41:E41)</f>
        <v>56402.17</v>
      </c>
      <c r="G41" s="10">
        <v>72.959999999999994</v>
      </c>
      <c r="H41" s="10"/>
      <c r="I41" s="10"/>
      <c r="J41" s="10"/>
      <c r="K41" s="10"/>
      <c r="L41" s="10"/>
      <c r="M41" s="10"/>
      <c r="N41" s="10"/>
      <c r="O41" s="107">
        <f t="shared" si="0"/>
        <v>0</v>
      </c>
      <c r="P41" s="10"/>
      <c r="Q41" s="10"/>
    </row>
    <row r="42" spans="1:17" ht="30" x14ac:dyDescent="0.25">
      <c r="A42" s="11">
        <v>44281</v>
      </c>
      <c r="B42" s="9" t="s">
        <v>82</v>
      </c>
      <c r="C42" s="10">
        <v>4755</v>
      </c>
      <c r="D42" s="10">
        <v>5439.5</v>
      </c>
      <c r="E42" s="10">
        <v>628.57000000000005</v>
      </c>
      <c r="F42" s="107">
        <f>SUM(C42:E42)</f>
        <v>10823.07</v>
      </c>
      <c r="G42" s="10">
        <v>72.97</v>
      </c>
      <c r="H42" s="10"/>
      <c r="I42" s="10"/>
      <c r="J42" s="10"/>
      <c r="K42" s="10"/>
      <c r="L42" s="10"/>
      <c r="M42" s="10"/>
      <c r="N42" s="10">
        <v>3</v>
      </c>
      <c r="O42" s="107">
        <f t="shared" si="0"/>
        <v>3</v>
      </c>
      <c r="P42" s="10"/>
      <c r="Q42" s="10"/>
    </row>
    <row r="43" spans="1:17" x14ac:dyDescent="0.25">
      <c r="A43" s="10"/>
      <c r="B43" s="10"/>
      <c r="C43" s="10"/>
      <c r="D43" s="10"/>
      <c r="E43" s="10"/>
      <c r="F43" s="107"/>
      <c r="G43" s="10"/>
      <c r="H43" s="10"/>
      <c r="I43" s="10"/>
      <c r="J43" s="10"/>
      <c r="K43" s="10"/>
      <c r="L43" s="10"/>
      <c r="M43" s="10"/>
      <c r="N43" s="10">
        <v>218</v>
      </c>
      <c r="O43" s="107">
        <f t="shared" si="0"/>
        <v>218</v>
      </c>
      <c r="P43" s="10"/>
      <c r="Q43" s="10"/>
    </row>
    <row r="44" spans="1:17" x14ac:dyDescent="0.25">
      <c r="A44" s="10"/>
      <c r="B44" s="10"/>
      <c r="C44" s="10"/>
      <c r="D44" s="10"/>
      <c r="E44" s="10"/>
      <c r="F44" s="107"/>
      <c r="G44" s="10"/>
      <c r="H44" s="10"/>
      <c r="I44" s="10"/>
      <c r="J44" s="10"/>
      <c r="K44" s="10"/>
      <c r="L44" s="10"/>
      <c r="M44" s="10"/>
      <c r="N44" s="10">
        <v>720</v>
      </c>
      <c r="O44" s="107">
        <f t="shared" si="0"/>
        <v>720</v>
      </c>
      <c r="P44" s="10"/>
      <c r="Q44" s="10"/>
    </row>
    <row r="45" spans="1:17" x14ac:dyDescent="0.25">
      <c r="A45" s="11">
        <v>44282</v>
      </c>
      <c r="B45" s="10"/>
      <c r="C45" s="10"/>
      <c r="D45" s="10">
        <v>300</v>
      </c>
      <c r="E45" s="10"/>
      <c r="F45" s="107">
        <f>SUM(D45:E45)</f>
        <v>300</v>
      </c>
      <c r="G45" s="10">
        <v>72.98</v>
      </c>
      <c r="H45" s="10"/>
      <c r="I45" s="10"/>
      <c r="J45" s="10"/>
      <c r="K45" s="10"/>
      <c r="L45" s="10"/>
      <c r="M45" s="10"/>
      <c r="N45" s="10"/>
      <c r="O45" s="107">
        <f t="shared" si="0"/>
        <v>0</v>
      </c>
      <c r="P45" s="10"/>
      <c r="Q45" s="10"/>
    </row>
    <row r="46" spans="1:17" x14ac:dyDescent="0.25">
      <c r="A46" s="11">
        <v>44283</v>
      </c>
      <c r="B46" s="10"/>
      <c r="C46" s="10"/>
      <c r="D46" s="10"/>
      <c r="E46" s="10"/>
      <c r="F46" s="107"/>
      <c r="G46" s="10">
        <v>72.98</v>
      </c>
      <c r="H46" s="10"/>
      <c r="I46" s="10"/>
      <c r="J46" s="10"/>
      <c r="K46" s="10"/>
      <c r="L46" s="10"/>
      <c r="M46" s="10"/>
      <c r="N46" s="10"/>
      <c r="O46" s="107">
        <f t="shared" si="0"/>
        <v>0</v>
      </c>
      <c r="P46" s="10"/>
      <c r="Q46" s="10"/>
    </row>
    <row r="47" spans="1:17" x14ac:dyDescent="0.25">
      <c r="A47" s="11">
        <v>44284</v>
      </c>
      <c r="B47" s="10"/>
      <c r="C47" s="10"/>
      <c r="D47" s="10">
        <v>14083</v>
      </c>
      <c r="E47" s="10"/>
      <c r="F47" s="107">
        <f>SUM(D47:E47)</f>
        <v>14083</v>
      </c>
      <c r="G47" s="10">
        <v>72.97</v>
      </c>
      <c r="H47" s="10"/>
      <c r="I47" s="10"/>
      <c r="J47" s="10"/>
      <c r="K47" s="10"/>
      <c r="L47" s="10"/>
      <c r="M47" s="10"/>
      <c r="N47" s="10">
        <v>15000</v>
      </c>
      <c r="O47" s="107">
        <f t="shared" si="0"/>
        <v>15000</v>
      </c>
      <c r="P47" s="10"/>
      <c r="Q47" s="10"/>
    </row>
    <row r="48" spans="1:17" x14ac:dyDescent="0.25">
      <c r="A48" s="11"/>
      <c r="B48" s="10"/>
      <c r="C48" s="10"/>
      <c r="D48" s="10">
        <v>1022</v>
      </c>
      <c r="E48" s="10"/>
      <c r="F48" s="107">
        <f>SUM(D48:E48)</f>
        <v>1022</v>
      </c>
      <c r="G48" s="10"/>
      <c r="H48" s="10"/>
      <c r="I48" s="10"/>
      <c r="J48" s="10"/>
      <c r="K48" s="10"/>
      <c r="L48" s="10"/>
      <c r="M48" s="10"/>
      <c r="N48" s="10"/>
      <c r="O48" s="107">
        <f t="shared" si="0"/>
        <v>0</v>
      </c>
      <c r="P48" s="10"/>
      <c r="Q48" s="10"/>
    </row>
    <row r="49" spans="1:17" x14ac:dyDescent="0.25">
      <c r="A49" s="11">
        <v>44285</v>
      </c>
      <c r="B49" s="10" t="s">
        <v>80</v>
      </c>
      <c r="C49" s="10">
        <v>50150</v>
      </c>
      <c r="D49" s="10">
        <v>123360</v>
      </c>
      <c r="E49" s="10"/>
      <c r="F49" s="107">
        <f>SUM(C49:E49)</f>
        <v>173510</v>
      </c>
      <c r="G49" s="10">
        <v>72.97</v>
      </c>
      <c r="H49" s="10"/>
      <c r="I49" s="10"/>
      <c r="J49" s="10">
        <v>8550</v>
      </c>
      <c r="K49" s="10">
        <v>28755</v>
      </c>
      <c r="L49" s="10"/>
      <c r="M49" s="10"/>
      <c r="N49" s="10">
        <v>3</v>
      </c>
      <c r="O49" s="107">
        <f t="shared" si="0"/>
        <v>37308</v>
      </c>
      <c r="P49" s="10"/>
      <c r="Q49" s="10"/>
    </row>
    <row r="50" spans="1:17" x14ac:dyDescent="0.25">
      <c r="A50" s="10"/>
      <c r="B50" s="10" t="s">
        <v>12</v>
      </c>
      <c r="C50" s="10">
        <v>752</v>
      </c>
      <c r="D50" s="10"/>
      <c r="E50" s="10"/>
      <c r="F50" s="107">
        <f>SUM(C50:E50)</f>
        <v>752</v>
      </c>
      <c r="G50" s="10"/>
      <c r="H50" s="10"/>
      <c r="I50" s="10"/>
      <c r="J50" s="10"/>
      <c r="K50" s="10"/>
      <c r="L50" s="10"/>
      <c r="M50" s="10"/>
      <c r="N50" s="10">
        <v>2000</v>
      </c>
      <c r="O50" s="107">
        <f t="shared" si="0"/>
        <v>2000</v>
      </c>
      <c r="P50" s="10"/>
      <c r="Q50" s="10"/>
    </row>
    <row r="51" spans="1:17" x14ac:dyDescent="0.25">
      <c r="A51" s="10"/>
      <c r="B51" s="10"/>
      <c r="C51" s="10"/>
      <c r="D51" s="10"/>
      <c r="E51" s="10"/>
      <c r="F51" s="107"/>
      <c r="G51" s="10"/>
      <c r="H51" s="10"/>
      <c r="I51" s="10"/>
      <c r="J51" s="10"/>
      <c r="K51" s="10"/>
      <c r="L51" s="10"/>
      <c r="M51" s="10"/>
      <c r="N51" s="10">
        <v>9</v>
      </c>
      <c r="O51" s="107">
        <f t="shared" si="0"/>
        <v>9</v>
      </c>
      <c r="P51" s="10"/>
      <c r="Q51" s="10"/>
    </row>
    <row r="52" spans="1:17" x14ac:dyDescent="0.25">
      <c r="A52" s="11">
        <v>44286</v>
      </c>
      <c r="B52" s="10"/>
      <c r="C52" s="10"/>
      <c r="D52" s="10">
        <v>13759.5</v>
      </c>
      <c r="E52" s="10"/>
      <c r="F52" s="107">
        <f>SUM(D52:E52)</f>
        <v>13759.5</v>
      </c>
      <c r="G52" s="10">
        <v>2321.12</v>
      </c>
      <c r="H52" s="10"/>
      <c r="I52" s="10"/>
      <c r="J52" s="10"/>
      <c r="K52" s="10">
        <v>100590</v>
      </c>
      <c r="L52" s="10"/>
      <c r="M52" s="10"/>
      <c r="N52" s="10">
        <v>15</v>
      </c>
      <c r="O52" s="107">
        <f t="shared" si="0"/>
        <v>100605</v>
      </c>
      <c r="P52" s="10"/>
      <c r="Q52" s="10"/>
    </row>
    <row r="53" spans="1:17" x14ac:dyDescent="0.25">
      <c r="A53" s="10"/>
      <c r="B53" s="10"/>
      <c r="C53" s="10"/>
      <c r="D53" s="10">
        <v>3000</v>
      </c>
      <c r="E53" s="10"/>
      <c r="F53" s="107">
        <f>SUM(D53:E53)</f>
        <v>3000</v>
      </c>
      <c r="G53" s="10"/>
      <c r="H53" s="10"/>
      <c r="I53" s="10"/>
      <c r="J53" s="10"/>
      <c r="K53" s="10"/>
      <c r="L53" s="10"/>
      <c r="M53" s="10"/>
      <c r="N53" s="10">
        <v>40734.39</v>
      </c>
      <c r="O53" s="107">
        <f t="shared" si="0"/>
        <v>40734.39</v>
      </c>
      <c r="P53" s="10"/>
      <c r="Q53" s="10"/>
    </row>
    <row r="54" spans="1:17" s="3" customFormat="1" x14ac:dyDescent="0.25">
      <c r="A54" s="88"/>
      <c r="B54" s="88"/>
      <c r="C54" s="88">
        <f t="shared" ref="C54:N54" si="2">SUM(C5:C53)</f>
        <v>416962.91000000003</v>
      </c>
      <c r="D54" s="88">
        <f t="shared" si="2"/>
        <v>385503.5</v>
      </c>
      <c r="E54" s="88">
        <f t="shared" si="2"/>
        <v>4895.08</v>
      </c>
      <c r="F54" s="88">
        <f t="shared" si="2"/>
        <v>807361.49</v>
      </c>
      <c r="G54" s="88">
        <f t="shared" si="2"/>
        <v>4486.3900000000003</v>
      </c>
      <c r="H54" s="88">
        <f t="shared" si="2"/>
        <v>7200</v>
      </c>
      <c r="I54" s="88">
        <f t="shared" si="2"/>
        <v>16470</v>
      </c>
      <c r="J54" s="88">
        <f t="shared" si="2"/>
        <v>179902</v>
      </c>
      <c r="K54" s="88">
        <f t="shared" si="2"/>
        <v>233085</v>
      </c>
      <c r="L54" s="88">
        <f t="shared" si="2"/>
        <v>135096</v>
      </c>
      <c r="M54" s="88">
        <f t="shared" si="2"/>
        <v>193088</v>
      </c>
      <c r="N54" s="88">
        <f t="shared" si="2"/>
        <v>206839.67999999999</v>
      </c>
      <c r="O54" s="88">
        <f>SUM(H54:N54)</f>
        <v>971680.67999999993</v>
      </c>
      <c r="P54" s="88">
        <f>SUM(P7:P15)</f>
        <v>196626</v>
      </c>
    </row>
    <row r="55" spans="1:17" x14ac:dyDescent="0.25">
      <c r="N55" s="4"/>
      <c r="O55" s="4"/>
      <c r="P55" s="4"/>
    </row>
    <row r="60" spans="1:17" x14ac:dyDescent="0.25">
      <c r="B60" s="1"/>
    </row>
  </sheetData>
  <mergeCells count="6">
    <mergeCell ref="P3:Q3"/>
    <mergeCell ref="B3:C3"/>
    <mergeCell ref="H3:N3"/>
    <mergeCell ref="B1:G1"/>
    <mergeCell ref="H1:O1"/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3FDC-AB43-46C6-9383-EA0EDCE8AD1A}">
  <dimension ref="A1:Y64"/>
  <sheetViews>
    <sheetView zoomScale="70" zoomScaleNormal="70" workbookViewId="0">
      <pane xSplit="1" ySplit="2" topLeftCell="H40" activePane="bottomRight" state="frozen"/>
      <selection pane="topRight" activeCell="B1" sqref="B1"/>
      <selection pane="bottomLeft" activeCell="A3" sqref="A3"/>
      <selection pane="bottomRight" activeCell="U63" sqref="U63"/>
    </sheetView>
  </sheetViews>
  <sheetFormatPr defaultRowHeight="15" x14ac:dyDescent="0.25"/>
  <cols>
    <col min="1" max="1" width="10.5703125" style="35" customWidth="1"/>
    <col min="2" max="2" width="18.5703125" customWidth="1"/>
    <col min="3" max="3" width="11.5703125" customWidth="1"/>
    <col min="4" max="4" width="16.28515625" customWidth="1"/>
    <col min="5" max="5" width="22.42578125" customWidth="1"/>
    <col min="6" max="6" width="13.85546875" customWidth="1"/>
    <col min="7" max="7" width="18" customWidth="1"/>
    <col min="8" max="8" width="15" customWidth="1"/>
    <col min="9" max="9" width="11.7109375" customWidth="1"/>
    <col min="10" max="10" width="9.28515625" bestFit="1" customWidth="1"/>
    <col min="11" max="11" width="10.42578125" customWidth="1"/>
    <col min="12" max="12" width="10.7109375" customWidth="1"/>
    <col min="13" max="13" width="10.140625" customWidth="1"/>
    <col min="14" max="16" width="11.5703125" customWidth="1"/>
    <col min="17" max="17" width="12.85546875" customWidth="1"/>
    <col min="18" max="18" width="12.28515625" hidden="1" customWidth="1"/>
    <col min="19" max="19" width="11.7109375" hidden="1" customWidth="1"/>
    <col min="20" max="20" width="11.140625" hidden="1" customWidth="1"/>
  </cols>
  <sheetData>
    <row r="1" spans="1:25" s="16" customFormat="1" ht="63.75" customHeight="1" x14ac:dyDescent="0.25">
      <c r="A1" s="36"/>
      <c r="B1" s="150" t="s">
        <v>42</v>
      </c>
      <c r="C1" s="150"/>
      <c r="D1" s="46" t="s">
        <v>66</v>
      </c>
      <c r="E1" s="46" t="s">
        <v>43</v>
      </c>
      <c r="F1" s="46" t="s">
        <v>44</v>
      </c>
      <c r="G1" s="46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40" t="s">
        <v>120</v>
      </c>
      <c r="U1" s="109"/>
      <c r="V1" s="110"/>
      <c r="W1" s="110"/>
      <c r="X1" s="110"/>
      <c r="Y1" s="110"/>
    </row>
    <row r="2" spans="1:25" s="16" customFormat="1" ht="30" customHeight="1" x14ac:dyDescent="0.25">
      <c r="A2" s="36" t="s">
        <v>1</v>
      </c>
      <c r="B2" s="16" t="s">
        <v>0</v>
      </c>
      <c r="C2" s="16" t="s">
        <v>85</v>
      </c>
      <c r="D2" s="16" t="s">
        <v>85</v>
      </c>
      <c r="E2" s="16" t="s">
        <v>85</v>
      </c>
      <c r="F2" s="16" t="s">
        <v>85</v>
      </c>
      <c r="G2" s="16" t="s">
        <v>85</v>
      </c>
      <c r="H2" s="16" t="s">
        <v>13</v>
      </c>
      <c r="I2" s="16" t="s">
        <v>2</v>
      </c>
      <c r="J2" s="37" t="s">
        <v>10</v>
      </c>
      <c r="K2" s="16" t="s">
        <v>4</v>
      </c>
      <c r="L2" s="37" t="s">
        <v>6</v>
      </c>
      <c r="M2" s="37" t="s">
        <v>7</v>
      </c>
      <c r="N2" s="16" t="s">
        <v>9</v>
      </c>
      <c r="O2" s="37" t="s">
        <v>36</v>
      </c>
      <c r="P2" s="37" t="s">
        <v>40</v>
      </c>
      <c r="Q2" s="99" t="s">
        <v>72</v>
      </c>
      <c r="R2" s="99" t="s">
        <v>136</v>
      </c>
      <c r="U2" s="99" t="s">
        <v>72</v>
      </c>
      <c r="V2" s="99" t="s">
        <v>136</v>
      </c>
      <c r="W2" s="108"/>
      <c r="X2" s="108"/>
    </row>
    <row r="3" spans="1:25" x14ac:dyDescent="0.25">
      <c r="A3" s="35">
        <v>44287</v>
      </c>
      <c r="B3" s="15"/>
      <c r="C3" s="15"/>
      <c r="D3" s="15">
        <v>7682.5</v>
      </c>
      <c r="E3" s="15">
        <v>233.4</v>
      </c>
      <c r="F3" s="106">
        <f>SUM(C3:E3)</f>
        <v>7915.9</v>
      </c>
      <c r="G3" s="15">
        <v>72.98</v>
      </c>
      <c r="H3" s="15"/>
      <c r="I3" s="15"/>
      <c r="J3" s="15"/>
      <c r="K3" s="15"/>
      <c r="L3" s="15">
        <v>14820</v>
      </c>
      <c r="M3" s="15"/>
      <c r="N3" s="15"/>
      <c r="O3" s="15"/>
      <c r="P3" s="15"/>
      <c r="Q3" s="106"/>
      <c r="R3" s="106"/>
      <c r="U3" s="15">
        <f>Q62+Q54+Q51+Q46+Q44+Q42+Q37+Q34+Q22+Q19+Q15+Q3</f>
        <v>928.06</v>
      </c>
      <c r="V3" s="15" t="s">
        <v>96</v>
      </c>
      <c r="W3" s="16"/>
      <c r="X3" s="16"/>
    </row>
    <row r="4" spans="1:25" x14ac:dyDescent="0.25">
      <c r="B4" s="15"/>
      <c r="C4" s="15"/>
      <c r="D4" s="47">
        <v>21627.5</v>
      </c>
      <c r="E4" s="15"/>
      <c r="F4" s="106">
        <f t="shared" ref="F4:F61" si="0">SUM(C4:E4)</f>
        <v>21627.5</v>
      </c>
      <c r="G4" s="15"/>
      <c r="H4" s="15"/>
      <c r="I4" s="15"/>
      <c r="J4" s="15"/>
      <c r="K4" s="15"/>
      <c r="L4" s="15">
        <v>13420</v>
      </c>
      <c r="M4" s="15"/>
      <c r="N4" s="15"/>
      <c r="O4" s="15"/>
      <c r="P4" s="15"/>
      <c r="Q4" s="106"/>
      <c r="R4" s="106"/>
      <c r="U4" s="15">
        <f>Q49</f>
        <v>12568.25</v>
      </c>
      <c r="V4" s="15" t="s">
        <v>35</v>
      </c>
    </row>
    <row r="5" spans="1:25" x14ac:dyDescent="0.25">
      <c r="B5" s="15"/>
      <c r="C5" s="15"/>
      <c r="D5" s="15"/>
      <c r="E5" s="15"/>
      <c r="F5" s="106">
        <f t="shared" si="0"/>
        <v>0</v>
      </c>
      <c r="G5" s="15"/>
      <c r="H5" s="15"/>
      <c r="I5" s="15"/>
      <c r="J5" s="15"/>
      <c r="K5" s="15"/>
      <c r="L5" s="15">
        <v>11370</v>
      </c>
      <c r="M5" s="15"/>
      <c r="N5" s="15"/>
      <c r="O5" s="15"/>
      <c r="P5" s="15"/>
      <c r="Q5" s="106"/>
      <c r="R5" s="106"/>
      <c r="U5" s="15">
        <f>Q34+Q35+Q58</f>
        <v>17003</v>
      </c>
      <c r="V5" s="15" t="s">
        <v>29</v>
      </c>
    </row>
    <row r="6" spans="1:25" x14ac:dyDescent="0.25">
      <c r="B6" s="15"/>
      <c r="C6" s="15"/>
      <c r="D6" s="15"/>
      <c r="E6" s="15"/>
      <c r="F6" s="106">
        <f t="shared" si="0"/>
        <v>0</v>
      </c>
      <c r="G6" s="15"/>
      <c r="H6" s="15"/>
      <c r="I6" s="15"/>
      <c r="J6" s="15"/>
      <c r="K6" s="15"/>
      <c r="L6" s="15">
        <v>10400</v>
      </c>
      <c r="M6" s="15"/>
      <c r="N6" s="15"/>
      <c r="O6" s="15"/>
      <c r="P6" s="15"/>
      <c r="Q6" s="106"/>
      <c r="R6" s="106"/>
      <c r="U6" s="15">
        <f>Q60+Q9</f>
        <v>37541.199999999997</v>
      </c>
      <c r="V6" s="15" t="s">
        <v>23</v>
      </c>
    </row>
    <row r="7" spans="1:25" x14ac:dyDescent="0.25">
      <c r="B7" s="15"/>
      <c r="C7" s="15"/>
      <c r="D7" s="15"/>
      <c r="E7" s="15"/>
      <c r="F7" s="106">
        <f t="shared" si="0"/>
        <v>0</v>
      </c>
      <c r="G7" s="15"/>
      <c r="H7" s="15"/>
      <c r="I7" s="15"/>
      <c r="J7" s="15"/>
      <c r="K7" s="15"/>
      <c r="L7" s="15">
        <v>7180</v>
      </c>
      <c r="M7" s="15"/>
      <c r="N7" s="15"/>
      <c r="O7" s="15"/>
      <c r="P7" s="15"/>
      <c r="Q7" s="106"/>
      <c r="R7" s="106"/>
      <c r="U7" s="15">
        <f>Q16+Q17+Q58</f>
        <v>15000</v>
      </c>
      <c r="V7" s="15" t="s">
        <v>26</v>
      </c>
    </row>
    <row r="8" spans="1:25" x14ac:dyDescent="0.25">
      <c r="B8" s="15"/>
      <c r="C8" s="15"/>
      <c r="D8" s="15"/>
      <c r="E8" s="15"/>
      <c r="F8" s="106">
        <f t="shared" si="0"/>
        <v>0</v>
      </c>
      <c r="G8" s="15"/>
      <c r="H8" s="15"/>
      <c r="I8" s="15"/>
      <c r="J8" s="15"/>
      <c r="K8" s="15"/>
      <c r="L8" s="15">
        <v>4330</v>
      </c>
      <c r="M8" s="15"/>
      <c r="N8" s="15"/>
      <c r="O8" s="15"/>
      <c r="P8" s="15"/>
      <c r="Q8" s="106"/>
      <c r="R8" s="106"/>
      <c r="U8" s="15">
        <v>660</v>
      </c>
      <c r="V8" s="15" t="s">
        <v>97</v>
      </c>
    </row>
    <row r="9" spans="1:25" x14ac:dyDescent="0.25">
      <c r="A9" s="35">
        <v>44288</v>
      </c>
      <c r="B9" s="15" t="s">
        <v>41</v>
      </c>
      <c r="C9" s="15">
        <v>25000</v>
      </c>
      <c r="D9" s="15">
        <v>1899.5</v>
      </c>
      <c r="E9" s="15"/>
      <c r="F9" s="106">
        <f t="shared" si="0"/>
        <v>26899.5</v>
      </c>
      <c r="G9" s="15">
        <v>72.959999999999994</v>
      </c>
      <c r="H9" s="15"/>
      <c r="I9" s="15"/>
      <c r="J9" s="15"/>
      <c r="K9" s="15"/>
      <c r="L9" s="15"/>
      <c r="M9" s="15"/>
      <c r="N9" s="15"/>
      <c r="O9" s="15"/>
      <c r="P9" s="15"/>
      <c r="Q9" s="106"/>
      <c r="R9" s="106"/>
      <c r="U9" s="15">
        <v>17600</v>
      </c>
      <c r="V9" s="15" t="s">
        <v>62</v>
      </c>
    </row>
    <row r="10" spans="1:25" x14ac:dyDescent="0.25">
      <c r="A10" s="35">
        <v>44289</v>
      </c>
      <c r="B10" s="15"/>
      <c r="C10" s="15"/>
      <c r="D10" s="15">
        <v>1210.5</v>
      </c>
      <c r="E10" s="15">
        <v>408.45</v>
      </c>
      <c r="F10" s="106">
        <f t="shared" si="0"/>
        <v>1618.95</v>
      </c>
      <c r="G10" s="15">
        <v>72.97</v>
      </c>
      <c r="H10" s="15"/>
      <c r="I10" s="15"/>
      <c r="J10" s="15"/>
      <c r="K10" s="15"/>
      <c r="L10" s="15"/>
      <c r="M10" s="15"/>
      <c r="N10" s="15"/>
      <c r="O10" s="15"/>
      <c r="P10" s="15"/>
      <c r="Q10" s="106"/>
      <c r="R10" s="106"/>
      <c r="U10" s="15">
        <v>64.16</v>
      </c>
      <c r="V10" s="15" t="s">
        <v>98</v>
      </c>
    </row>
    <row r="11" spans="1:25" x14ac:dyDescent="0.25">
      <c r="A11" s="35">
        <v>44290</v>
      </c>
      <c r="B11" s="15"/>
      <c r="C11" s="15"/>
      <c r="D11" s="15">
        <v>339</v>
      </c>
      <c r="E11" s="15"/>
      <c r="F11" s="106">
        <f t="shared" si="0"/>
        <v>339</v>
      </c>
      <c r="G11" s="15">
        <v>72.97</v>
      </c>
      <c r="H11" s="15"/>
      <c r="I11" s="15"/>
      <c r="J11" s="15"/>
      <c r="K11" s="15"/>
      <c r="L11" s="15"/>
      <c r="M11" s="15"/>
      <c r="N11" s="15"/>
      <c r="O11" s="15"/>
      <c r="P11" s="15"/>
      <c r="Q11" s="106"/>
      <c r="R11" s="106"/>
      <c r="U11" s="15">
        <f>Q52</f>
        <v>2790</v>
      </c>
      <c r="V11" s="15" t="s">
        <v>137</v>
      </c>
    </row>
    <row r="12" spans="1:25" x14ac:dyDescent="0.25">
      <c r="A12" s="35">
        <v>44291</v>
      </c>
      <c r="B12" s="15" t="s">
        <v>15</v>
      </c>
      <c r="C12" s="15">
        <v>81075.199999999997</v>
      </c>
      <c r="D12" s="15">
        <v>501</v>
      </c>
      <c r="E12" s="15"/>
      <c r="F12" s="106">
        <f t="shared" si="0"/>
        <v>81576.2</v>
      </c>
      <c r="G12" s="15">
        <v>72.989999999999995</v>
      </c>
      <c r="H12" s="15"/>
      <c r="I12" s="15"/>
      <c r="J12" s="15"/>
      <c r="K12" s="15"/>
      <c r="L12" s="15"/>
      <c r="M12" s="15"/>
      <c r="N12" s="15"/>
      <c r="O12" s="15"/>
      <c r="P12" s="15"/>
      <c r="Q12" s="106"/>
      <c r="R12" s="106"/>
      <c r="U12" s="15">
        <v>96921.2</v>
      </c>
      <c r="V12" s="15" t="s">
        <v>99</v>
      </c>
    </row>
    <row r="13" spans="1:25" x14ac:dyDescent="0.25">
      <c r="B13" s="15"/>
      <c r="C13" s="15"/>
      <c r="D13" s="15"/>
      <c r="E13" s="15"/>
      <c r="F13" s="106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06"/>
      <c r="R13" s="106"/>
      <c r="U13" s="47">
        <f>SUM(U3:U12)</f>
        <v>201075.87</v>
      </c>
    </row>
    <row r="14" spans="1:25" x14ac:dyDescent="0.25">
      <c r="B14" s="15"/>
      <c r="C14" s="15"/>
      <c r="D14" s="15"/>
      <c r="E14" s="15"/>
      <c r="F14" s="106">
        <f t="shared" si="0"/>
        <v>0</v>
      </c>
      <c r="G14" s="15"/>
      <c r="H14" s="15"/>
      <c r="I14" s="15"/>
      <c r="J14" s="15"/>
      <c r="K14" s="15"/>
      <c r="L14" s="15"/>
      <c r="M14" s="15">
        <v>25000</v>
      </c>
      <c r="N14" s="15"/>
      <c r="O14" s="15"/>
      <c r="P14" s="15"/>
      <c r="Q14" s="106"/>
      <c r="R14" s="106"/>
    </row>
    <row r="15" spans="1:25" x14ac:dyDescent="0.25">
      <c r="B15" s="15"/>
      <c r="C15" s="15"/>
      <c r="D15" s="15"/>
      <c r="E15" s="15"/>
      <c r="F15" s="106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06"/>
      <c r="R15" s="106"/>
    </row>
    <row r="16" spans="1:25" x14ac:dyDescent="0.25">
      <c r="A16" s="35">
        <v>44292</v>
      </c>
      <c r="B16" s="15"/>
      <c r="C16" s="15"/>
      <c r="D16" s="15">
        <v>2319</v>
      </c>
      <c r="E16" s="15">
        <v>356.83</v>
      </c>
      <c r="F16" s="106">
        <f t="shared" si="0"/>
        <v>2675.83</v>
      </c>
      <c r="G16" s="15">
        <v>72.989999999999995</v>
      </c>
      <c r="H16" s="15"/>
      <c r="I16" s="15"/>
      <c r="J16" s="15"/>
      <c r="K16" s="15"/>
      <c r="L16" s="15"/>
      <c r="M16" s="15"/>
      <c r="N16" s="15"/>
      <c r="O16" s="15"/>
      <c r="P16" s="15"/>
      <c r="Q16" s="106"/>
      <c r="R16" s="106"/>
    </row>
    <row r="17" spans="1:18" x14ac:dyDescent="0.25">
      <c r="B17" s="15"/>
      <c r="C17" s="15"/>
      <c r="D17" s="15"/>
      <c r="E17" s="15"/>
      <c r="F17" s="106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06"/>
      <c r="R17" s="106"/>
    </row>
    <row r="18" spans="1:18" ht="30" x14ac:dyDescent="0.25">
      <c r="A18" s="35">
        <v>44293</v>
      </c>
      <c r="B18" s="1" t="s">
        <v>82</v>
      </c>
      <c r="C18" s="47">
        <v>2000</v>
      </c>
      <c r="D18" s="15">
        <v>1500.5</v>
      </c>
      <c r="E18" s="15">
        <v>525.15</v>
      </c>
      <c r="F18" s="106">
        <f t="shared" si="0"/>
        <v>4025.65</v>
      </c>
      <c r="G18" s="15">
        <v>72.98</v>
      </c>
      <c r="H18" s="15"/>
      <c r="I18" s="15"/>
      <c r="J18" s="15"/>
      <c r="K18" s="15"/>
      <c r="L18" s="15"/>
      <c r="M18" s="15"/>
      <c r="N18" s="15"/>
      <c r="O18" s="15"/>
      <c r="P18" s="15"/>
      <c r="Q18" s="106"/>
      <c r="R18" s="106"/>
    </row>
    <row r="19" spans="1:18" x14ac:dyDescent="0.25">
      <c r="B19" s="15"/>
      <c r="C19" s="15"/>
      <c r="D19" s="15"/>
      <c r="E19" s="15"/>
      <c r="F19" s="106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06">
        <v>3</v>
      </c>
      <c r="R19" s="106" t="s">
        <v>25</v>
      </c>
    </row>
    <row r="20" spans="1:18" x14ac:dyDescent="0.25">
      <c r="B20" s="15"/>
      <c r="C20" s="15"/>
      <c r="D20" s="15"/>
      <c r="E20" s="15"/>
      <c r="F20" s="106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06">
        <v>17600</v>
      </c>
      <c r="R20" s="106" t="s">
        <v>27</v>
      </c>
    </row>
    <row r="21" spans="1:18" x14ac:dyDescent="0.25">
      <c r="A21" s="35">
        <v>44294</v>
      </c>
      <c r="B21" s="15"/>
      <c r="C21" s="15"/>
      <c r="D21" s="15">
        <v>5364.06</v>
      </c>
      <c r="E21" s="15">
        <v>145.87</v>
      </c>
      <c r="F21" s="106">
        <f t="shared" si="0"/>
        <v>5509.93</v>
      </c>
      <c r="G21" s="15">
        <v>72.97</v>
      </c>
      <c r="H21" s="15"/>
      <c r="I21" s="15"/>
      <c r="J21" s="15"/>
      <c r="K21" s="15"/>
      <c r="L21" s="15"/>
      <c r="M21" s="15"/>
      <c r="N21" s="15"/>
      <c r="O21" s="15"/>
      <c r="P21" s="15"/>
      <c r="Q21" s="106">
        <v>5000</v>
      </c>
      <c r="R21" s="106" t="s">
        <v>11</v>
      </c>
    </row>
    <row r="22" spans="1:18" x14ac:dyDescent="0.25">
      <c r="A22" s="35">
        <v>44295</v>
      </c>
      <c r="B22" s="15"/>
      <c r="C22" s="15"/>
      <c r="D22" s="15">
        <v>50749</v>
      </c>
      <c r="E22" s="15">
        <v>827.93</v>
      </c>
      <c r="F22" s="106">
        <f t="shared" si="0"/>
        <v>51576.93</v>
      </c>
      <c r="G22" s="15">
        <v>72.989999999999995</v>
      </c>
      <c r="H22" s="15"/>
      <c r="I22" s="15"/>
      <c r="J22" s="15"/>
      <c r="K22" s="15"/>
      <c r="L22" s="15"/>
      <c r="M22" s="15">
        <v>10200</v>
      </c>
      <c r="N22" s="15">
        <v>1800</v>
      </c>
      <c r="O22" s="15"/>
      <c r="P22" s="15"/>
      <c r="Q22" s="106">
        <v>3</v>
      </c>
      <c r="R22" s="106" t="s">
        <v>8</v>
      </c>
    </row>
    <row r="23" spans="1:18" x14ac:dyDescent="0.25">
      <c r="B23" s="15"/>
      <c r="C23" s="15"/>
      <c r="D23" s="47">
        <v>3000</v>
      </c>
      <c r="E23" s="15"/>
      <c r="F23" s="106">
        <f t="shared" si="0"/>
        <v>3000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06"/>
      <c r="R23" s="106"/>
    </row>
    <row r="24" spans="1:18" x14ac:dyDescent="0.25">
      <c r="A24" s="35">
        <v>44296</v>
      </c>
      <c r="B24" s="15"/>
      <c r="C24" s="15"/>
      <c r="D24" s="15">
        <v>18537.75</v>
      </c>
      <c r="E24" s="15">
        <v>536.25</v>
      </c>
      <c r="F24" s="106">
        <f t="shared" si="0"/>
        <v>19074</v>
      </c>
      <c r="G24" s="15">
        <v>72.95</v>
      </c>
      <c r="H24" s="15"/>
      <c r="I24" s="15"/>
      <c r="J24" s="15"/>
      <c r="K24" s="15"/>
      <c r="L24" s="15"/>
      <c r="M24" s="15"/>
      <c r="N24" s="15">
        <v>9260.7000000000007</v>
      </c>
      <c r="O24" s="15"/>
      <c r="P24" s="15"/>
      <c r="Q24" s="106"/>
      <c r="R24" s="106"/>
    </row>
    <row r="25" spans="1:18" x14ac:dyDescent="0.25">
      <c r="A25" s="35">
        <v>44297</v>
      </c>
      <c r="B25" s="15"/>
      <c r="C25" s="15"/>
      <c r="D25" s="15">
        <v>2714.3</v>
      </c>
      <c r="E25" s="15"/>
      <c r="F25" s="106">
        <f t="shared" si="0"/>
        <v>2714.3</v>
      </c>
      <c r="G25" s="15">
        <v>72.98</v>
      </c>
      <c r="H25" s="15"/>
      <c r="I25" s="15"/>
      <c r="J25" s="15"/>
      <c r="K25" s="15"/>
      <c r="L25" s="15"/>
      <c r="M25" s="15"/>
      <c r="N25" s="15">
        <v>1953.7</v>
      </c>
      <c r="O25" s="15"/>
      <c r="P25" s="15"/>
      <c r="Q25" s="106"/>
      <c r="R25" s="106"/>
    </row>
    <row r="26" spans="1:18" x14ac:dyDescent="0.25">
      <c r="B26" s="15"/>
      <c r="C26" s="15"/>
      <c r="D26" s="15"/>
      <c r="E26" s="15"/>
      <c r="F26" s="106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06"/>
      <c r="R26" s="106"/>
    </row>
    <row r="27" spans="1:18" ht="30" x14ac:dyDescent="0.25">
      <c r="A27" s="35">
        <v>44298</v>
      </c>
      <c r="B27" s="48" t="s">
        <v>82</v>
      </c>
      <c r="C27" s="47">
        <v>1000</v>
      </c>
      <c r="D27" s="15">
        <v>9877.5</v>
      </c>
      <c r="E27" s="15">
        <v>11.67</v>
      </c>
      <c r="F27" s="106">
        <f t="shared" si="0"/>
        <v>10889.17</v>
      </c>
      <c r="G27" s="15">
        <v>72.97</v>
      </c>
      <c r="H27" s="15"/>
      <c r="I27" s="15"/>
      <c r="J27" s="15"/>
      <c r="K27" s="15"/>
      <c r="L27" s="15"/>
      <c r="M27" s="15"/>
      <c r="N27" s="15"/>
      <c r="O27" s="15"/>
      <c r="P27" s="15"/>
      <c r="Q27" s="106"/>
      <c r="R27" s="106"/>
    </row>
    <row r="28" spans="1:18" x14ac:dyDescent="0.25">
      <c r="B28" s="48" t="s">
        <v>81</v>
      </c>
      <c r="C28" s="47">
        <v>1000</v>
      </c>
      <c r="D28" s="47">
        <v>5900</v>
      </c>
      <c r="E28" s="15"/>
      <c r="F28" s="106">
        <f t="shared" si="0"/>
        <v>6900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06"/>
      <c r="R28" s="106"/>
    </row>
    <row r="29" spans="1:18" x14ac:dyDescent="0.25">
      <c r="A29" s="35">
        <v>44299</v>
      </c>
      <c r="B29" s="15"/>
      <c r="C29" s="15"/>
      <c r="D29" s="15">
        <v>11460</v>
      </c>
      <c r="E29" s="15">
        <v>700.2</v>
      </c>
      <c r="F29" s="106">
        <f t="shared" si="0"/>
        <v>12160.2</v>
      </c>
      <c r="G29" s="15">
        <v>72.98</v>
      </c>
      <c r="H29" s="15"/>
      <c r="I29" s="15"/>
      <c r="J29" s="15"/>
      <c r="K29" s="15"/>
      <c r="L29" s="15"/>
      <c r="M29" s="15"/>
      <c r="N29" s="15"/>
      <c r="O29" s="15"/>
      <c r="P29" s="15"/>
      <c r="Q29" s="106">
        <v>2500</v>
      </c>
      <c r="R29" s="106" t="s">
        <v>28</v>
      </c>
    </row>
    <row r="30" spans="1:18" x14ac:dyDescent="0.25">
      <c r="B30" s="15"/>
      <c r="C30" s="15"/>
      <c r="D30" s="47">
        <v>1000</v>
      </c>
      <c r="E30" s="15"/>
      <c r="F30" s="106">
        <f t="shared" si="0"/>
        <v>1000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06"/>
      <c r="R30" s="106"/>
    </row>
    <row r="31" spans="1:18" x14ac:dyDescent="0.25">
      <c r="A31" s="35">
        <v>44300</v>
      </c>
      <c r="B31" s="47" t="s">
        <v>20</v>
      </c>
      <c r="C31" s="47">
        <v>35000</v>
      </c>
      <c r="D31" s="15">
        <v>13383.96</v>
      </c>
      <c r="E31" s="15">
        <v>423.04</v>
      </c>
      <c r="F31" s="106">
        <f t="shared" si="0"/>
        <v>48807</v>
      </c>
      <c r="G31" s="15">
        <v>72.97</v>
      </c>
      <c r="H31" s="15"/>
      <c r="I31" s="15"/>
      <c r="J31" s="15"/>
      <c r="K31" s="15"/>
      <c r="L31" s="15"/>
      <c r="M31" s="15">
        <v>21400</v>
      </c>
      <c r="N31" s="15">
        <v>3033.7</v>
      </c>
      <c r="O31" s="15"/>
      <c r="P31" s="15"/>
      <c r="Q31" s="106"/>
      <c r="R31" s="106"/>
    </row>
    <row r="32" spans="1:18" x14ac:dyDescent="0.25">
      <c r="B32" s="15"/>
      <c r="C32" s="15"/>
      <c r="D32" s="47">
        <v>700</v>
      </c>
      <c r="E32" s="15"/>
      <c r="F32" s="106">
        <f t="shared" si="0"/>
        <v>700</v>
      </c>
      <c r="G32" s="15"/>
      <c r="H32" s="15"/>
      <c r="I32" s="15"/>
      <c r="J32" s="15"/>
      <c r="K32" s="15"/>
      <c r="L32" s="15"/>
      <c r="M32" s="15"/>
      <c r="N32" s="15">
        <v>1783.7</v>
      </c>
      <c r="O32" s="15"/>
      <c r="P32" s="15"/>
      <c r="Q32" s="106"/>
      <c r="R32" s="106"/>
    </row>
    <row r="33" spans="1:18" x14ac:dyDescent="0.25">
      <c r="B33" s="15"/>
      <c r="C33" s="15"/>
      <c r="D33" s="15"/>
      <c r="E33" s="15"/>
      <c r="F33" s="106">
        <f t="shared" si="0"/>
        <v>0</v>
      </c>
      <c r="G33" s="15"/>
      <c r="H33" s="15"/>
      <c r="I33" s="15"/>
      <c r="J33" s="15"/>
      <c r="K33" s="15"/>
      <c r="L33" s="15"/>
      <c r="M33" s="15"/>
      <c r="N33" s="15">
        <v>2315.1</v>
      </c>
      <c r="O33" s="15"/>
      <c r="P33" s="15"/>
      <c r="Q33" s="106"/>
      <c r="R33" s="106"/>
    </row>
    <row r="34" spans="1:18" x14ac:dyDescent="0.25">
      <c r="B34" s="15"/>
      <c r="C34" s="15"/>
      <c r="D34" s="15"/>
      <c r="E34" s="15"/>
      <c r="F34" s="106">
        <f t="shared" si="0"/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06">
        <v>3</v>
      </c>
      <c r="R34" s="106" t="s">
        <v>24</v>
      </c>
    </row>
    <row r="35" spans="1:18" x14ac:dyDescent="0.25">
      <c r="A35" s="35">
        <v>44301</v>
      </c>
      <c r="B35" s="15" t="s">
        <v>78</v>
      </c>
      <c r="C35" s="15">
        <v>17000</v>
      </c>
      <c r="D35" s="15">
        <v>33005.5</v>
      </c>
      <c r="E35" s="15">
        <v>798</v>
      </c>
      <c r="F35" s="106">
        <f t="shared" si="0"/>
        <v>50803.5</v>
      </c>
      <c r="G35" s="15">
        <v>72.959999999999994</v>
      </c>
      <c r="H35" s="15"/>
      <c r="I35" s="15"/>
      <c r="J35" s="15"/>
      <c r="K35" s="15"/>
      <c r="L35" s="15"/>
      <c r="M35" s="15"/>
      <c r="N35" s="15"/>
      <c r="O35" s="15"/>
      <c r="P35" s="15"/>
      <c r="Q35" s="106">
        <v>2000</v>
      </c>
      <c r="R35" s="106" t="s">
        <v>29</v>
      </c>
    </row>
    <row r="36" spans="1:18" x14ac:dyDescent="0.25">
      <c r="B36" s="15" t="s">
        <v>101</v>
      </c>
      <c r="C36" s="15">
        <v>3000</v>
      </c>
      <c r="D36" s="47">
        <v>33832</v>
      </c>
      <c r="E36" s="15"/>
      <c r="F36" s="106">
        <f t="shared" si="0"/>
        <v>36832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06">
        <v>665</v>
      </c>
      <c r="R36" s="106" t="s">
        <v>29</v>
      </c>
    </row>
    <row r="37" spans="1:18" x14ac:dyDescent="0.25">
      <c r="B37" s="15"/>
      <c r="C37" s="15"/>
      <c r="D37" s="15"/>
      <c r="E37" s="15"/>
      <c r="F37" s="106">
        <f t="shared" si="0"/>
        <v>0</v>
      </c>
      <c r="G37" s="15"/>
      <c r="H37" s="15"/>
      <c r="I37" s="15"/>
      <c r="J37" s="15"/>
      <c r="K37" s="15"/>
      <c r="L37" s="15">
        <v>18627.5</v>
      </c>
      <c r="M37" s="15">
        <v>68581</v>
      </c>
      <c r="N37" s="15"/>
      <c r="O37" s="15"/>
      <c r="P37" s="15"/>
      <c r="Q37" s="106">
        <v>12</v>
      </c>
      <c r="R37" s="106" t="s">
        <v>24</v>
      </c>
    </row>
    <row r="38" spans="1:18" x14ac:dyDescent="0.25">
      <c r="A38" s="35">
        <v>44302</v>
      </c>
      <c r="B38" s="15"/>
      <c r="C38" s="15"/>
      <c r="D38" s="15">
        <v>13140</v>
      </c>
      <c r="E38" s="15">
        <v>1547.49</v>
      </c>
      <c r="F38" s="106">
        <f t="shared" si="0"/>
        <v>14687.49</v>
      </c>
      <c r="G38" s="15">
        <v>72.98</v>
      </c>
      <c r="H38" s="15"/>
      <c r="I38" s="15"/>
      <c r="J38" s="15">
        <v>9800</v>
      </c>
      <c r="K38" s="15">
        <v>49175</v>
      </c>
      <c r="L38" s="15"/>
      <c r="M38" s="15"/>
      <c r="N38" s="15"/>
      <c r="O38" s="15"/>
      <c r="P38" s="15"/>
      <c r="Q38" s="106">
        <v>7000</v>
      </c>
      <c r="R38" s="106" t="s">
        <v>30</v>
      </c>
    </row>
    <row r="39" spans="1:18" x14ac:dyDescent="0.25">
      <c r="B39" s="15"/>
      <c r="C39" s="15"/>
      <c r="D39" s="47">
        <v>23048</v>
      </c>
      <c r="E39" s="15"/>
      <c r="F39" s="106">
        <f t="shared" si="0"/>
        <v>23048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06"/>
      <c r="R39" s="106"/>
    </row>
    <row r="40" spans="1:18" x14ac:dyDescent="0.25">
      <c r="A40" s="35">
        <v>44303</v>
      </c>
      <c r="B40" s="15"/>
      <c r="C40" s="15"/>
      <c r="D40" s="15">
        <v>1809.5</v>
      </c>
      <c r="E40" s="15">
        <v>194.01</v>
      </c>
      <c r="F40" s="106">
        <f t="shared" si="0"/>
        <v>2003.51</v>
      </c>
      <c r="G40" s="15">
        <v>72.98</v>
      </c>
      <c r="H40" s="15"/>
      <c r="I40" s="15"/>
      <c r="J40" s="15"/>
      <c r="K40" s="15"/>
      <c r="L40" s="15"/>
      <c r="M40" s="15"/>
      <c r="N40" s="15"/>
      <c r="O40" s="15"/>
      <c r="P40" s="15"/>
      <c r="Q40" s="106"/>
      <c r="R40" s="106"/>
    </row>
    <row r="41" spans="1:18" x14ac:dyDescent="0.25">
      <c r="A41" s="35">
        <v>44304</v>
      </c>
      <c r="B41" s="15"/>
      <c r="C41" s="15"/>
      <c r="D41" s="15">
        <v>401</v>
      </c>
      <c r="E41" s="15">
        <v>1789.4</v>
      </c>
      <c r="F41" s="106">
        <f t="shared" si="0"/>
        <v>2190.4</v>
      </c>
      <c r="G41" s="15">
        <v>72.959999999999994</v>
      </c>
      <c r="H41" s="15"/>
      <c r="I41" s="15"/>
      <c r="J41" s="15"/>
      <c r="K41" s="15"/>
      <c r="L41" s="15"/>
      <c r="M41" s="15"/>
      <c r="N41" s="15"/>
      <c r="O41" s="15"/>
      <c r="P41" s="15"/>
      <c r="Q41" s="106"/>
      <c r="R41" s="106"/>
    </row>
    <row r="42" spans="1:18" x14ac:dyDescent="0.25">
      <c r="A42" s="35">
        <v>44305</v>
      </c>
      <c r="B42" s="15"/>
      <c r="C42" s="15"/>
      <c r="D42" s="15">
        <v>4309</v>
      </c>
      <c r="E42" s="15">
        <v>1021.12</v>
      </c>
      <c r="F42" s="106">
        <f t="shared" si="0"/>
        <v>5330.12</v>
      </c>
      <c r="G42" s="15">
        <v>72.97</v>
      </c>
      <c r="H42" s="15"/>
      <c r="I42" s="15"/>
      <c r="J42" s="15">
        <v>74269.7</v>
      </c>
      <c r="K42" s="15"/>
      <c r="L42" s="15"/>
      <c r="M42" s="15"/>
      <c r="N42" s="15"/>
      <c r="O42" s="15"/>
      <c r="P42" s="15"/>
      <c r="Q42" s="106">
        <v>3</v>
      </c>
      <c r="R42" s="106" t="s">
        <v>31</v>
      </c>
    </row>
    <row r="43" spans="1:18" x14ac:dyDescent="0.25">
      <c r="B43" s="15"/>
      <c r="C43" s="15"/>
      <c r="D43" s="47">
        <v>1800</v>
      </c>
      <c r="E43" s="15"/>
      <c r="F43" s="106">
        <f t="shared" si="0"/>
        <v>1800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06"/>
      <c r="R43" s="106"/>
    </row>
    <row r="44" spans="1:18" x14ac:dyDescent="0.25">
      <c r="A44" s="35">
        <v>44306</v>
      </c>
      <c r="B44" s="15"/>
      <c r="C44" s="15"/>
      <c r="D44" s="15">
        <v>6.5</v>
      </c>
      <c r="E44" s="15">
        <v>3573.93</v>
      </c>
      <c r="F44" s="106">
        <f t="shared" si="0"/>
        <v>3580.43</v>
      </c>
      <c r="G44" s="15">
        <v>72.98</v>
      </c>
      <c r="H44" s="15"/>
      <c r="I44" s="15"/>
      <c r="J44" s="15"/>
      <c r="K44" s="15"/>
      <c r="L44" s="15">
        <v>30000</v>
      </c>
      <c r="M44" s="15"/>
      <c r="N44" s="15">
        <v>7664.7</v>
      </c>
      <c r="O44" s="15"/>
      <c r="P44" s="15"/>
      <c r="Q44" s="106">
        <v>5</v>
      </c>
      <c r="R44" s="106" t="s">
        <v>32</v>
      </c>
    </row>
    <row r="45" spans="1:18" x14ac:dyDescent="0.25">
      <c r="B45" s="15"/>
      <c r="C45" s="15"/>
      <c r="D45" s="47">
        <v>200</v>
      </c>
      <c r="E45" s="15"/>
      <c r="F45" s="106">
        <f t="shared" si="0"/>
        <v>200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06"/>
      <c r="R45" s="106"/>
    </row>
    <row r="46" spans="1:18" x14ac:dyDescent="0.25">
      <c r="A46" s="35">
        <v>44307</v>
      </c>
      <c r="B46" s="15"/>
      <c r="C46" s="15"/>
      <c r="D46" s="15">
        <v>174362</v>
      </c>
      <c r="E46" s="15">
        <v>58.35</v>
      </c>
      <c r="F46" s="106">
        <f t="shared" si="0"/>
        <v>174420.35</v>
      </c>
      <c r="G46" s="15">
        <v>72.98</v>
      </c>
      <c r="H46" s="15"/>
      <c r="I46" s="15"/>
      <c r="J46" s="15"/>
      <c r="K46" s="15"/>
      <c r="L46" s="15"/>
      <c r="M46" s="15"/>
      <c r="N46" s="15">
        <v>720</v>
      </c>
      <c r="O46" s="15"/>
      <c r="P46" s="15"/>
      <c r="Q46" s="106">
        <v>253.02</v>
      </c>
      <c r="R46" s="106" t="s">
        <v>33</v>
      </c>
    </row>
    <row r="47" spans="1:18" x14ac:dyDescent="0.25">
      <c r="B47" s="15"/>
      <c r="C47" s="15"/>
      <c r="D47" s="47">
        <v>2500</v>
      </c>
      <c r="E47" s="15"/>
      <c r="F47" s="106">
        <f t="shared" si="0"/>
        <v>2500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06"/>
      <c r="R47" s="106"/>
    </row>
    <row r="48" spans="1:18" x14ac:dyDescent="0.25">
      <c r="A48" s="35">
        <v>44308</v>
      </c>
      <c r="B48" s="15" t="s">
        <v>92</v>
      </c>
      <c r="C48" s="15">
        <v>280000</v>
      </c>
      <c r="D48" s="15">
        <v>5551.02</v>
      </c>
      <c r="E48" s="15">
        <v>1123.23</v>
      </c>
      <c r="F48" s="106">
        <f t="shared" si="0"/>
        <v>286674.25</v>
      </c>
      <c r="G48" s="15">
        <v>72.97</v>
      </c>
      <c r="H48" s="15"/>
      <c r="I48" s="15"/>
      <c r="J48" s="15"/>
      <c r="K48" s="15"/>
      <c r="L48" s="15"/>
      <c r="M48" s="15"/>
      <c r="N48" s="15"/>
      <c r="O48" s="15"/>
      <c r="P48" s="15"/>
      <c r="Q48" s="106">
        <v>338</v>
      </c>
      <c r="R48" s="106" t="s">
        <v>34</v>
      </c>
    </row>
    <row r="49" spans="1:24" x14ac:dyDescent="0.25">
      <c r="B49" s="15" t="s">
        <v>93</v>
      </c>
      <c r="C49" s="15">
        <v>5000</v>
      </c>
      <c r="D49" s="15"/>
      <c r="E49" s="15"/>
      <c r="F49" s="106">
        <f t="shared" si="0"/>
        <v>5000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06">
        <v>12568.25</v>
      </c>
      <c r="R49" s="106" t="s">
        <v>35</v>
      </c>
    </row>
    <row r="50" spans="1:24" s="15" customFormat="1" x14ac:dyDescent="0.25">
      <c r="A50" s="35"/>
      <c r="B50" s="47" t="s">
        <v>12</v>
      </c>
      <c r="C50" s="47">
        <v>2264</v>
      </c>
      <c r="F50" s="106">
        <f t="shared" si="0"/>
        <v>2264</v>
      </c>
      <c r="Q50" s="106">
        <v>3000</v>
      </c>
      <c r="R50" s="106" t="s">
        <v>5</v>
      </c>
      <c r="U50"/>
      <c r="V50"/>
      <c r="W50"/>
      <c r="X50"/>
    </row>
    <row r="51" spans="1:24" s="15" customFormat="1" x14ac:dyDescent="0.25">
      <c r="A51" s="35">
        <v>44309</v>
      </c>
      <c r="D51" s="15">
        <v>3028</v>
      </c>
      <c r="E51" s="15">
        <v>2043</v>
      </c>
      <c r="F51" s="106">
        <f t="shared" si="0"/>
        <v>5071</v>
      </c>
      <c r="G51" s="15">
        <v>72.97</v>
      </c>
      <c r="L51" s="15">
        <v>11578</v>
      </c>
      <c r="O51" s="15">
        <v>35500</v>
      </c>
      <c r="Q51" s="106">
        <v>19.04</v>
      </c>
      <c r="R51" s="106" t="s">
        <v>32</v>
      </c>
    </row>
    <row r="52" spans="1:24" s="15" customFormat="1" x14ac:dyDescent="0.25">
      <c r="A52" s="35">
        <v>44310</v>
      </c>
      <c r="D52" s="15">
        <v>1</v>
      </c>
      <c r="F52" s="106">
        <f t="shared" si="0"/>
        <v>1</v>
      </c>
      <c r="G52" s="15">
        <v>72.08</v>
      </c>
      <c r="J52" s="15">
        <v>8200</v>
      </c>
      <c r="L52" s="15">
        <v>17020</v>
      </c>
      <c r="Q52" s="106">
        <v>2790</v>
      </c>
      <c r="R52" s="106" t="s">
        <v>37</v>
      </c>
    </row>
    <row r="53" spans="1:24" s="15" customFormat="1" x14ac:dyDescent="0.25">
      <c r="A53" s="35">
        <v>44311</v>
      </c>
      <c r="D53" s="15">
        <v>1411.5</v>
      </c>
      <c r="E53" s="15">
        <v>511.87</v>
      </c>
      <c r="F53" s="106">
        <f t="shared" si="0"/>
        <v>1923.37</v>
      </c>
      <c r="G53" s="15">
        <v>72.09</v>
      </c>
      <c r="L53" s="15">
        <v>50795</v>
      </c>
      <c r="Q53" s="106">
        <v>5000</v>
      </c>
      <c r="R53" s="106" t="s">
        <v>11</v>
      </c>
    </row>
    <row r="54" spans="1:24" s="15" customFormat="1" x14ac:dyDescent="0.25">
      <c r="A54" s="35">
        <v>44312</v>
      </c>
      <c r="D54" s="15">
        <v>1302.5</v>
      </c>
      <c r="E54" s="15">
        <v>233.4</v>
      </c>
      <c r="F54" s="106">
        <f t="shared" si="0"/>
        <v>1535.9</v>
      </c>
      <c r="G54" s="15">
        <v>72.069999999999993</v>
      </c>
      <c r="L54" s="15">
        <v>70500</v>
      </c>
      <c r="Q54" s="106">
        <v>27</v>
      </c>
      <c r="R54" s="106" t="s">
        <v>32</v>
      </c>
    </row>
    <row r="55" spans="1:24" s="15" customFormat="1" x14ac:dyDescent="0.25">
      <c r="A55" s="35">
        <v>44313</v>
      </c>
      <c r="B55" s="15" t="s">
        <v>80</v>
      </c>
      <c r="C55" s="15">
        <v>50393</v>
      </c>
      <c r="D55" s="15">
        <v>5744.2</v>
      </c>
      <c r="F55" s="106">
        <f t="shared" si="0"/>
        <v>56137.2</v>
      </c>
      <c r="G55" s="15">
        <v>72.09</v>
      </c>
      <c r="L55" s="15">
        <v>38800</v>
      </c>
      <c r="M55" s="15">
        <v>17725</v>
      </c>
      <c r="Q55" s="106">
        <v>82</v>
      </c>
      <c r="R55" s="106" t="s">
        <v>33</v>
      </c>
    </row>
    <row r="56" spans="1:24" s="15" customFormat="1" ht="30" x14ac:dyDescent="0.25">
      <c r="A56" s="35">
        <v>44314</v>
      </c>
      <c r="B56" s="1" t="s">
        <v>94</v>
      </c>
      <c r="C56" s="15">
        <v>10000</v>
      </c>
      <c r="D56" s="15">
        <v>106.65</v>
      </c>
      <c r="F56" s="106">
        <f t="shared" si="0"/>
        <v>10106.65</v>
      </c>
      <c r="G56" s="15">
        <v>71.06</v>
      </c>
      <c r="Q56" s="106"/>
      <c r="R56" s="106"/>
    </row>
    <row r="57" spans="1:24" s="15" customFormat="1" x14ac:dyDescent="0.25">
      <c r="A57" s="35">
        <v>44315</v>
      </c>
      <c r="D57" s="15">
        <v>10409</v>
      </c>
      <c r="E57" s="15">
        <v>1015.29</v>
      </c>
      <c r="F57" s="106">
        <f t="shared" si="0"/>
        <v>11424.29</v>
      </c>
      <c r="G57" s="15">
        <v>71.05</v>
      </c>
      <c r="L57" s="15">
        <v>10310</v>
      </c>
      <c r="Q57" s="106">
        <v>3000</v>
      </c>
      <c r="R57" s="106" t="s">
        <v>11</v>
      </c>
    </row>
    <row r="58" spans="1:24" s="15" customFormat="1" x14ac:dyDescent="0.25">
      <c r="A58" s="35"/>
      <c r="F58" s="106">
        <f t="shared" si="0"/>
        <v>0</v>
      </c>
      <c r="L58" s="15">
        <v>19808</v>
      </c>
      <c r="Q58" s="106">
        <v>15000</v>
      </c>
      <c r="R58" s="106" t="s">
        <v>38</v>
      </c>
    </row>
    <row r="59" spans="1:24" s="15" customFormat="1" x14ac:dyDescent="0.25">
      <c r="A59" s="35"/>
      <c r="F59" s="106">
        <f t="shared" si="0"/>
        <v>0</v>
      </c>
      <c r="L59" s="15">
        <v>20275</v>
      </c>
      <c r="Q59" s="106">
        <v>338</v>
      </c>
      <c r="R59" s="106" t="s">
        <v>39</v>
      </c>
    </row>
    <row r="60" spans="1:24" s="15" customFormat="1" ht="30" x14ac:dyDescent="0.25">
      <c r="A60" s="35" t="s">
        <v>95</v>
      </c>
      <c r="B60" s="48" t="s">
        <v>102</v>
      </c>
      <c r="C60" s="47">
        <v>10000</v>
      </c>
      <c r="D60" s="47">
        <v>2850</v>
      </c>
      <c r="E60" s="15">
        <v>652.95000000000005</v>
      </c>
      <c r="F60" s="106">
        <f t="shared" si="0"/>
        <v>13502.95</v>
      </c>
      <c r="G60" s="15">
        <v>2252.83</v>
      </c>
      <c r="P60" s="15">
        <v>10000</v>
      </c>
      <c r="Q60" s="106">
        <v>37541.199999999997</v>
      </c>
      <c r="R60" s="106" t="s">
        <v>23</v>
      </c>
    </row>
    <row r="61" spans="1:24" s="15" customFormat="1" x14ac:dyDescent="0.25">
      <c r="A61" s="35"/>
      <c r="B61" s="15" t="s">
        <v>17</v>
      </c>
      <c r="C61" s="15">
        <v>15000</v>
      </c>
      <c r="D61" s="15">
        <v>755.5</v>
      </c>
      <c r="F61" s="106">
        <f t="shared" si="0"/>
        <v>15755.5</v>
      </c>
      <c r="Q61" s="106">
        <v>1500</v>
      </c>
      <c r="R61" s="106" t="s">
        <v>29</v>
      </c>
    </row>
    <row r="62" spans="1:24" s="15" customFormat="1" x14ac:dyDescent="0.25">
      <c r="A62" s="35"/>
      <c r="F62" s="106"/>
      <c r="Q62" s="106">
        <v>600</v>
      </c>
      <c r="R62" s="106" t="s">
        <v>100</v>
      </c>
    </row>
    <row r="63" spans="1:24" s="34" customFormat="1" x14ac:dyDescent="0.25">
      <c r="A63" s="51" t="s">
        <v>48</v>
      </c>
      <c r="B63" s="49"/>
      <c r="C63" s="49">
        <f>SUM(C3:C62)</f>
        <v>537732.19999999995</v>
      </c>
      <c r="D63" s="49">
        <f t="shared" ref="D63" si="1">SUM(D3:D62)</f>
        <v>479338.94</v>
      </c>
      <c r="E63" s="49">
        <f>SUM(E3:E62)</f>
        <v>18730.830000000005</v>
      </c>
      <c r="F63" s="49">
        <f>SUBTOTAL(9,C63:E63)</f>
        <v>1035801.9699999999</v>
      </c>
      <c r="G63" s="49">
        <f>SUM(G3:G62)</f>
        <v>4361.67</v>
      </c>
      <c r="H63" s="49">
        <f t="shared" ref="H63:P63" si="2">SUM(H3:H62)</f>
        <v>0</v>
      </c>
      <c r="I63" s="49">
        <f t="shared" si="2"/>
        <v>0</v>
      </c>
      <c r="J63" s="49">
        <f t="shared" si="2"/>
        <v>92269.7</v>
      </c>
      <c r="K63" s="49">
        <f t="shared" si="2"/>
        <v>49175</v>
      </c>
      <c r="L63" s="49">
        <f t="shared" si="2"/>
        <v>349233.5</v>
      </c>
      <c r="M63" s="49">
        <f t="shared" si="2"/>
        <v>142906</v>
      </c>
      <c r="N63" s="49">
        <f t="shared" si="2"/>
        <v>28531.600000000002</v>
      </c>
      <c r="O63" s="49">
        <f t="shared" si="2"/>
        <v>35500</v>
      </c>
      <c r="P63" s="49">
        <f t="shared" si="2"/>
        <v>10000</v>
      </c>
      <c r="Q63" s="49">
        <f>U13</f>
        <v>201075.87</v>
      </c>
      <c r="R63" s="50"/>
      <c r="U63" s="15"/>
      <c r="V63" s="15"/>
      <c r="W63" s="15"/>
      <c r="X63" s="15"/>
    </row>
    <row r="64" spans="1:24" x14ac:dyDescent="0.25">
      <c r="U64" s="34"/>
      <c r="V64" s="34"/>
      <c r="W64" s="34"/>
      <c r="X64" s="34"/>
    </row>
  </sheetData>
  <mergeCells count="2">
    <mergeCell ref="B1:C1"/>
    <mergeCell ref="H1:P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C2B2-616B-4341-96EE-A7A9C4001EA4}">
  <dimension ref="A1:Z45"/>
  <sheetViews>
    <sheetView zoomScale="85" zoomScaleNormal="85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B49" sqref="B49"/>
    </sheetView>
  </sheetViews>
  <sheetFormatPr defaultRowHeight="15" x14ac:dyDescent="0.25"/>
  <cols>
    <col min="1" max="1" width="10.140625" bestFit="1" customWidth="1"/>
    <col min="2" max="2" width="24.140625" customWidth="1"/>
    <col min="3" max="3" width="13.42578125" customWidth="1"/>
    <col min="4" max="4" width="14.28515625" customWidth="1"/>
    <col min="5" max="5" width="23.42578125" customWidth="1"/>
    <col min="6" max="6" width="13.140625" hidden="1" customWidth="1"/>
    <col min="7" max="7" width="14.28515625" customWidth="1"/>
    <col min="11" max="11" width="10.140625" customWidth="1"/>
    <col min="12" max="12" width="10.5703125" customWidth="1"/>
    <col min="13" max="13" width="9.7109375" customWidth="1"/>
    <col min="14" max="14" width="10.28515625" customWidth="1"/>
    <col min="15" max="15" width="13.140625" customWidth="1"/>
    <col min="16" max="16" width="10.7109375" customWidth="1"/>
    <col min="17" max="17" width="12.42578125" style="52" customWidth="1"/>
    <col min="18" max="18" width="11.28515625" customWidth="1"/>
  </cols>
  <sheetData>
    <row r="1" spans="1:26" s="6" customFormat="1" ht="60" x14ac:dyDescent="0.25">
      <c r="A1" s="57"/>
      <c r="B1" s="150" t="s">
        <v>42</v>
      </c>
      <c r="C1" s="150"/>
      <c r="D1" s="53" t="s">
        <v>66</v>
      </c>
      <c r="E1" s="53" t="s">
        <v>43</v>
      </c>
      <c r="F1" s="53" t="s">
        <v>44</v>
      </c>
      <c r="G1" s="53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40" t="s">
        <v>120</v>
      </c>
      <c r="S1" s="59"/>
      <c r="T1" s="20"/>
      <c r="U1" s="20"/>
      <c r="V1" s="154"/>
      <c r="W1" s="155"/>
      <c r="X1" s="155"/>
      <c r="Y1" s="155"/>
      <c r="Z1" s="155"/>
    </row>
    <row r="2" spans="1:26" s="54" customFormat="1" ht="30" customHeight="1" x14ac:dyDescent="0.25">
      <c r="A2" s="58" t="s">
        <v>1</v>
      </c>
      <c r="B2" s="53" t="s">
        <v>0</v>
      </c>
      <c r="C2" s="53" t="s">
        <v>85</v>
      </c>
      <c r="D2" s="53" t="s">
        <v>85</v>
      </c>
      <c r="E2" s="53" t="s">
        <v>85</v>
      </c>
      <c r="F2" s="53" t="s">
        <v>85</v>
      </c>
      <c r="G2" s="53" t="s">
        <v>85</v>
      </c>
      <c r="H2" s="53" t="s">
        <v>13</v>
      </c>
      <c r="I2" s="53" t="s">
        <v>2</v>
      </c>
      <c r="J2" s="53" t="s">
        <v>10</v>
      </c>
      <c r="K2" s="53" t="s">
        <v>4</v>
      </c>
      <c r="L2" s="53" t="s">
        <v>6</v>
      </c>
      <c r="M2" s="53" t="s">
        <v>7</v>
      </c>
      <c r="N2" s="53" t="s">
        <v>9</v>
      </c>
      <c r="O2" s="53" t="s">
        <v>36</v>
      </c>
      <c r="P2" s="53" t="s">
        <v>40</v>
      </c>
      <c r="Q2" s="53" t="s">
        <v>112</v>
      </c>
      <c r="R2" s="53"/>
      <c r="S2" s="53"/>
      <c r="T2" s="53"/>
      <c r="U2" s="53"/>
      <c r="X2" s="53"/>
      <c r="Y2" s="53"/>
      <c r="Z2" s="53"/>
    </row>
    <row r="3" spans="1:26" x14ac:dyDescent="0.25">
      <c r="A3" s="2">
        <v>44317</v>
      </c>
      <c r="B3" s="1"/>
      <c r="C3" s="33"/>
      <c r="D3">
        <v>11068.5</v>
      </c>
      <c r="F3" s="85">
        <f>SUM(C3:E3)</f>
        <v>11068.5</v>
      </c>
      <c r="G3">
        <v>71.06</v>
      </c>
    </row>
    <row r="4" spans="1:26" x14ac:dyDescent="0.25">
      <c r="A4" s="2">
        <v>44318</v>
      </c>
      <c r="B4" s="1"/>
      <c r="C4" s="33"/>
      <c r="D4">
        <v>100</v>
      </c>
      <c r="F4" s="85">
        <f t="shared" ref="F4:F42" si="0">SUM(C4:E4)</f>
        <v>100</v>
      </c>
      <c r="G4">
        <v>71.05</v>
      </c>
    </row>
    <row r="5" spans="1:26" x14ac:dyDescent="0.25">
      <c r="A5" s="2">
        <v>44319</v>
      </c>
      <c r="B5" s="1"/>
      <c r="C5" s="33"/>
      <c r="D5">
        <v>200</v>
      </c>
      <c r="E5">
        <v>320.93</v>
      </c>
      <c r="F5" s="85">
        <f t="shared" si="0"/>
        <v>520.93000000000006</v>
      </c>
      <c r="G5">
        <v>71.05</v>
      </c>
    </row>
    <row r="6" spans="1:26" x14ac:dyDescent="0.25">
      <c r="A6" s="2">
        <v>44320</v>
      </c>
      <c r="B6" s="1"/>
      <c r="C6" s="33"/>
      <c r="D6">
        <v>380</v>
      </c>
      <c r="E6">
        <v>1358.96</v>
      </c>
      <c r="F6" s="85">
        <f t="shared" si="0"/>
        <v>1738.96</v>
      </c>
      <c r="G6">
        <v>71.05</v>
      </c>
    </row>
    <row r="7" spans="1:26" ht="30" x14ac:dyDescent="0.25">
      <c r="A7" s="2">
        <v>44321</v>
      </c>
      <c r="B7" s="1" t="s">
        <v>22</v>
      </c>
      <c r="C7" s="33">
        <v>59650.1</v>
      </c>
      <c r="D7">
        <v>105765</v>
      </c>
      <c r="F7" s="85">
        <f t="shared" si="0"/>
        <v>165415.1</v>
      </c>
      <c r="G7">
        <v>71.05</v>
      </c>
    </row>
    <row r="8" spans="1:26" s="52" customFormat="1" x14ac:dyDescent="0.25">
      <c r="A8" s="2"/>
      <c r="B8" s="1"/>
      <c r="C8" s="33"/>
      <c r="D8" s="47">
        <v>4200</v>
      </c>
      <c r="F8" s="85">
        <f t="shared" si="0"/>
        <v>4200</v>
      </c>
    </row>
    <row r="9" spans="1:26" x14ac:dyDescent="0.25">
      <c r="A9" s="2">
        <v>44322</v>
      </c>
      <c r="B9" s="1" t="s">
        <v>104</v>
      </c>
      <c r="C9" s="33">
        <v>10154</v>
      </c>
      <c r="D9">
        <v>2309.5</v>
      </c>
      <c r="E9">
        <v>5105.62</v>
      </c>
      <c r="F9" s="85">
        <f t="shared" si="0"/>
        <v>17569.12</v>
      </c>
      <c r="G9">
        <v>71.06</v>
      </c>
    </row>
    <row r="10" spans="1:26" x14ac:dyDescent="0.25">
      <c r="A10" s="2">
        <v>44323</v>
      </c>
      <c r="B10" s="1" t="s">
        <v>15</v>
      </c>
      <c r="C10" s="33">
        <v>75870.7</v>
      </c>
      <c r="D10">
        <v>3506.24</v>
      </c>
      <c r="F10" s="85">
        <f t="shared" si="0"/>
        <v>79376.94</v>
      </c>
      <c r="G10">
        <v>71.06</v>
      </c>
      <c r="L10">
        <v>25000</v>
      </c>
      <c r="R10">
        <v>15000</v>
      </c>
      <c r="S10" t="s">
        <v>26</v>
      </c>
    </row>
    <row r="11" spans="1:26" x14ac:dyDescent="0.25">
      <c r="A11" s="2"/>
      <c r="B11" s="1"/>
      <c r="C11" s="33"/>
      <c r="D11" s="47">
        <v>1000</v>
      </c>
      <c r="F11" s="85">
        <f t="shared" si="0"/>
        <v>1000</v>
      </c>
      <c r="R11">
        <v>708.08</v>
      </c>
      <c r="S11" t="s">
        <v>105</v>
      </c>
    </row>
    <row r="12" spans="1:26" x14ac:dyDescent="0.25">
      <c r="A12" s="2">
        <v>44324</v>
      </c>
      <c r="B12" s="1"/>
      <c r="C12" s="33"/>
      <c r="D12">
        <v>10.5</v>
      </c>
      <c r="F12" s="85">
        <f t="shared" si="0"/>
        <v>10.5</v>
      </c>
      <c r="G12">
        <v>71.06</v>
      </c>
      <c r="R12">
        <v>660</v>
      </c>
      <c r="S12" t="s">
        <v>106</v>
      </c>
    </row>
    <row r="13" spans="1:26" x14ac:dyDescent="0.25">
      <c r="A13" s="2">
        <v>44325</v>
      </c>
      <c r="B13" s="1"/>
      <c r="C13" s="33"/>
      <c r="D13">
        <v>593.5</v>
      </c>
      <c r="E13">
        <v>20.47</v>
      </c>
      <c r="F13" s="85">
        <f t="shared" si="0"/>
        <v>613.97</v>
      </c>
      <c r="G13">
        <v>71.05</v>
      </c>
      <c r="R13">
        <v>9000</v>
      </c>
      <c r="S13" t="s">
        <v>115</v>
      </c>
    </row>
    <row r="14" spans="1:26" x14ac:dyDescent="0.25">
      <c r="A14" s="2">
        <v>44326</v>
      </c>
      <c r="B14" s="1"/>
      <c r="C14" s="33"/>
      <c r="D14">
        <v>501.5</v>
      </c>
      <c r="E14">
        <v>671.03</v>
      </c>
      <c r="F14" s="85">
        <f t="shared" si="0"/>
        <v>1172.53</v>
      </c>
      <c r="G14">
        <v>71.05</v>
      </c>
      <c r="R14">
        <v>1365</v>
      </c>
      <c r="S14" t="s">
        <v>116</v>
      </c>
    </row>
    <row r="15" spans="1:26" x14ac:dyDescent="0.25">
      <c r="A15" s="2">
        <v>44327</v>
      </c>
      <c r="B15" s="1"/>
      <c r="C15" s="33"/>
      <c r="D15">
        <v>2009.5</v>
      </c>
      <c r="E15">
        <v>5845.24</v>
      </c>
      <c r="F15" s="85">
        <f t="shared" si="0"/>
        <v>7854.74</v>
      </c>
      <c r="G15">
        <v>71.06</v>
      </c>
      <c r="L15">
        <v>117574</v>
      </c>
      <c r="N15">
        <v>1856.92</v>
      </c>
      <c r="R15">
        <v>357</v>
      </c>
      <c r="S15" t="s">
        <v>109</v>
      </c>
    </row>
    <row r="16" spans="1:26" x14ac:dyDescent="0.25">
      <c r="A16" s="2"/>
      <c r="B16" s="1"/>
      <c r="C16" s="33"/>
      <c r="D16" s="47">
        <v>1200</v>
      </c>
      <c r="F16" s="85">
        <f t="shared" si="0"/>
        <v>1200</v>
      </c>
      <c r="R16">
        <v>3000</v>
      </c>
      <c r="S16" t="s">
        <v>107</v>
      </c>
    </row>
    <row r="17" spans="1:19" x14ac:dyDescent="0.25">
      <c r="A17" s="2">
        <v>44328</v>
      </c>
      <c r="B17" s="1"/>
      <c r="C17" s="33"/>
      <c r="D17">
        <v>350.5</v>
      </c>
      <c r="E17">
        <v>1023.75</v>
      </c>
      <c r="F17" s="85">
        <f t="shared" si="0"/>
        <v>1374.25</v>
      </c>
      <c r="G17">
        <v>71.06</v>
      </c>
      <c r="L17">
        <v>56712</v>
      </c>
      <c r="P17">
        <v>74150</v>
      </c>
      <c r="R17">
        <v>91645.2</v>
      </c>
      <c r="S17" t="s">
        <v>108</v>
      </c>
    </row>
    <row r="18" spans="1:19" x14ac:dyDescent="0.25">
      <c r="A18" s="2">
        <v>44329</v>
      </c>
      <c r="B18" s="1"/>
      <c r="C18" s="33"/>
      <c r="D18">
        <v>200</v>
      </c>
      <c r="E18">
        <v>851.68</v>
      </c>
      <c r="F18" s="85">
        <f t="shared" si="0"/>
        <v>1051.6799999999998</v>
      </c>
      <c r="G18">
        <v>71.06</v>
      </c>
      <c r="R18">
        <v>44.83</v>
      </c>
      <c r="S18" t="s">
        <v>110</v>
      </c>
    </row>
    <row r="19" spans="1:19" x14ac:dyDescent="0.25">
      <c r="A19" s="2">
        <v>44330</v>
      </c>
      <c r="B19" s="1"/>
      <c r="C19" s="33"/>
      <c r="D19" s="47">
        <v>826</v>
      </c>
      <c r="E19">
        <v>9805.42</v>
      </c>
      <c r="F19" s="85">
        <f t="shared" si="0"/>
        <v>10631.42</v>
      </c>
      <c r="G19">
        <v>71.040000000000006</v>
      </c>
      <c r="L19">
        <v>12190</v>
      </c>
    </row>
    <row r="20" spans="1:19" x14ac:dyDescent="0.25">
      <c r="A20" s="2"/>
      <c r="B20" s="1"/>
      <c r="C20" s="33"/>
      <c r="D20">
        <v>28590</v>
      </c>
      <c r="F20" s="85">
        <f t="shared" si="0"/>
        <v>28590</v>
      </c>
    </row>
    <row r="21" spans="1:19" x14ac:dyDescent="0.25">
      <c r="A21" s="2">
        <v>44331</v>
      </c>
      <c r="B21" s="1"/>
      <c r="C21" s="33"/>
      <c r="D21">
        <v>1920.5</v>
      </c>
      <c r="E21">
        <v>194.01</v>
      </c>
      <c r="F21" s="85">
        <f t="shared" si="0"/>
        <v>2114.5100000000002</v>
      </c>
      <c r="G21">
        <v>71.06</v>
      </c>
    </row>
    <row r="22" spans="1:19" x14ac:dyDescent="0.25">
      <c r="A22" s="2">
        <v>44332</v>
      </c>
      <c r="B22" s="1"/>
      <c r="C22" s="33"/>
      <c r="D22">
        <v>924.5</v>
      </c>
      <c r="E22">
        <v>1867.2</v>
      </c>
      <c r="F22" s="85">
        <f t="shared" si="0"/>
        <v>2791.7</v>
      </c>
      <c r="G22">
        <v>71.05</v>
      </c>
    </row>
    <row r="23" spans="1:19" x14ac:dyDescent="0.25">
      <c r="A23" s="2">
        <v>44333</v>
      </c>
      <c r="B23" s="1"/>
      <c r="C23" s="33"/>
      <c r="D23">
        <v>1188</v>
      </c>
      <c r="E23">
        <v>592.25</v>
      </c>
      <c r="F23" s="85">
        <f t="shared" si="0"/>
        <v>1780.25</v>
      </c>
      <c r="G23">
        <v>71.05</v>
      </c>
      <c r="L23">
        <v>48100</v>
      </c>
    </row>
    <row r="24" spans="1:19" x14ac:dyDescent="0.25">
      <c r="A24" s="2"/>
      <c r="B24" s="1"/>
      <c r="C24" s="33"/>
      <c r="D24" s="47">
        <v>1175</v>
      </c>
      <c r="F24" s="85">
        <f t="shared" si="0"/>
        <v>1175</v>
      </c>
    </row>
    <row r="25" spans="1:19" x14ac:dyDescent="0.25">
      <c r="A25" s="2">
        <v>44334</v>
      </c>
      <c r="B25" s="1" t="s">
        <v>111</v>
      </c>
      <c r="C25" s="33">
        <v>20310</v>
      </c>
      <c r="D25">
        <v>5011</v>
      </c>
      <c r="E25">
        <v>5105.62</v>
      </c>
      <c r="F25" s="85">
        <f t="shared" si="0"/>
        <v>30426.62</v>
      </c>
      <c r="G25">
        <v>71.05</v>
      </c>
      <c r="L25">
        <v>66822</v>
      </c>
      <c r="P25">
        <v>40684</v>
      </c>
    </row>
    <row r="26" spans="1:19" x14ac:dyDescent="0.25">
      <c r="A26" s="2">
        <v>44335</v>
      </c>
      <c r="B26" s="1"/>
      <c r="C26" s="33"/>
      <c r="D26">
        <v>2878.5</v>
      </c>
      <c r="E26">
        <v>1123.24</v>
      </c>
      <c r="F26" s="85">
        <f t="shared" si="0"/>
        <v>4001.74</v>
      </c>
      <c r="G26">
        <v>71.06</v>
      </c>
      <c r="P26">
        <v>4090</v>
      </c>
    </row>
    <row r="27" spans="1:19" x14ac:dyDescent="0.25">
      <c r="A27" s="2">
        <v>44336</v>
      </c>
      <c r="B27" s="48" t="s">
        <v>20</v>
      </c>
      <c r="C27" s="60">
        <v>70000</v>
      </c>
      <c r="D27">
        <v>5963.5</v>
      </c>
      <c r="E27">
        <v>11919.29</v>
      </c>
      <c r="F27" s="85">
        <f t="shared" si="0"/>
        <v>87882.790000000008</v>
      </c>
      <c r="G27">
        <v>71.069999999999993</v>
      </c>
    </row>
    <row r="28" spans="1:19" x14ac:dyDescent="0.25">
      <c r="A28" s="2"/>
      <c r="B28" s="1"/>
      <c r="C28" s="33"/>
      <c r="D28" s="47">
        <v>2500</v>
      </c>
      <c r="F28" s="85">
        <f t="shared" si="0"/>
        <v>2500</v>
      </c>
    </row>
    <row r="29" spans="1:19" x14ac:dyDescent="0.25">
      <c r="A29" s="2">
        <v>44337</v>
      </c>
      <c r="B29" s="48" t="s">
        <v>12</v>
      </c>
      <c r="C29" s="60">
        <v>932</v>
      </c>
      <c r="D29">
        <v>5145.5</v>
      </c>
      <c r="E29">
        <v>1247.4100000000001</v>
      </c>
      <c r="F29" s="85">
        <f t="shared" si="0"/>
        <v>7324.91</v>
      </c>
      <c r="G29">
        <v>71.05</v>
      </c>
      <c r="I29">
        <v>5760</v>
      </c>
      <c r="L29">
        <v>20310</v>
      </c>
    </row>
    <row r="30" spans="1:19" x14ac:dyDescent="0.25">
      <c r="A30" s="2">
        <v>44338</v>
      </c>
      <c r="B30" s="1"/>
      <c r="C30" s="33"/>
      <c r="D30">
        <v>8560.5</v>
      </c>
      <c r="E30">
        <v>511.87</v>
      </c>
      <c r="F30" s="85">
        <f t="shared" si="0"/>
        <v>9072.3700000000008</v>
      </c>
      <c r="G30">
        <v>70.569999999999993</v>
      </c>
    </row>
    <row r="31" spans="1:19" x14ac:dyDescent="0.25">
      <c r="A31" s="2">
        <v>44339</v>
      </c>
      <c r="B31" s="1"/>
      <c r="C31" s="33"/>
      <c r="D31">
        <v>29.5</v>
      </c>
      <c r="E31">
        <v>3209.25</v>
      </c>
      <c r="F31" s="85">
        <f t="shared" si="0"/>
        <v>3238.75</v>
      </c>
      <c r="G31">
        <v>70.58</v>
      </c>
    </row>
    <row r="32" spans="1:19" x14ac:dyDescent="0.25">
      <c r="A32" s="2">
        <v>44340</v>
      </c>
      <c r="B32" s="1" t="s">
        <v>80</v>
      </c>
      <c r="C32" s="33">
        <v>50555</v>
      </c>
      <c r="D32">
        <v>10.5</v>
      </c>
      <c r="E32">
        <v>539.74</v>
      </c>
      <c r="F32" s="85">
        <f t="shared" si="0"/>
        <v>51105.24</v>
      </c>
      <c r="G32">
        <v>70.58</v>
      </c>
    </row>
    <row r="33" spans="1:18" x14ac:dyDescent="0.25">
      <c r="A33" s="2"/>
      <c r="B33" s="1"/>
      <c r="C33" s="33"/>
      <c r="D33" s="47">
        <v>2800</v>
      </c>
      <c r="F33" s="85">
        <f t="shared" si="0"/>
        <v>2800</v>
      </c>
    </row>
    <row r="34" spans="1:18" x14ac:dyDescent="0.25">
      <c r="A34" s="2">
        <v>44341</v>
      </c>
      <c r="B34" s="1" t="s">
        <v>118</v>
      </c>
      <c r="C34" s="33">
        <v>896000</v>
      </c>
      <c r="D34">
        <v>6550.5</v>
      </c>
      <c r="E34">
        <v>18302.64</v>
      </c>
      <c r="F34" s="85">
        <f t="shared" si="0"/>
        <v>920853.14</v>
      </c>
      <c r="G34">
        <v>70.569999999999993</v>
      </c>
      <c r="K34">
        <v>64303</v>
      </c>
    </row>
    <row r="35" spans="1:18" x14ac:dyDescent="0.25">
      <c r="A35" s="2">
        <v>44342</v>
      </c>
      <c r="B35" s="1" t="s">
        <v>81</v>
      </c>
      <c r="C35" s="33">
        <v>70000</v>
      </c>
      <c r="D35">
        <v>8600.5</v>
      </c>
      <c r="F35" s="85">
        <f t="shared" si="0"/>
        <v>78600.5</v>
      </c>
      <c r="G35">
        <v>70.569999999999993</v>
      </c>
    </row>
    <row r="36" spans="1:18" ht="47.25" customHeight="1" x14ac:dyDescent="0.25">
      <c r="A36" s="2">
        <v>44343</v>
      </c>
      <c r="B36" s="1" t="s">
        <v>117</v>
      </c>
      <c r="C36" s="33">
        <v>30015</v>
      </c>
      <c r="D36">
        <v>6115</v>
      </c>
      <c r="F36" s="85">
        <f t="shared" si="0"/>
        <v>36130</v>
      </c>
      <c r="G36">
        <v>70.58</v>
      </c>
      <c r="K36">
        <v>10000</v>
      </c>
      <c r="P36">
        <v>174181</v>
      </c>
      <c r="Q36" s="52">
        <v>73051.5</v>
      </c>
    </row>
    <row r="37" spans="1:18" x14ac:dyDescent="0.25">
      <c r="A37" s="2">
        <v>44344</v>
      </c>
      <c r="C37" s="33"/>
      <c r="D37" s="47">
        <v>775</v>
      </c>
      <c r="F37" s="85">
        <f t="shared" si="0"/>
        <v>775</v>
      </c>
      <c r="G37">
        <v>70.569999999999993</v>
      </c>
    </row>
    <row r="38" spans="1:18" x14ac:dyDescent="0.25">
      <c r="A38" s="2"/>
      <c r="C38" s="33"/>
      <c r="D38">
        <v>127380.5</v>
      </c>
      <c r="F38" s="85">
        <f t="shared" si="0"/>
        <v>127380.5</v>
      </c>
    </row>
    <row r="39" spans="1:18" x14ac:dyDescent="0.25">
      <c r="A39" s="2">
        <v>44345</v>
      </c>
      <c r="C39" s="33"/>
      <c r="D39">
        <v>15600</v>
      </c>
      <c r="F39" s="85">
        <f t="shared" si="0"/>
        <v>15600</v>
      </c>
      <c r="G39">
        <v>70.58</v>
      </c>
    </row>
    <row r="40" spans="1:18" x14ac:dyDescent="0.25">
      <c r="A40" s="2">
        <v>44346</v>
      </c>
      <c r="C40" s="33"/>
      <c r="D40">
        <v>509.5</v>
      </c>
      <c r="E40">
        <v>1786.97</v>
      </c>
      <c r="F40" s="85">
        <f t="shared" si="0"/>
        <v>2296.4700000000003</v>
      </c>
      <c r="G40">
        <v>70.56</v>
      </c>
    </row>
    <row r="41" spans="1:18" ht="30" x14ac:dyDescent="0.25">
      <c r="A41" s="2">
        <v>44347</v>
      </c>
      <c r="B41" s="1" t="s">
        <v>113</v>
      </c>
      <c r="C41" s="33">
        <v>5600</v>
      </c>
      <c r="D41">
        <v>24406.99</v>
      </c>
      <c r="F41" s="85">
        <f t="shared" si="0"/>
        <v>30006.99</v>
      </c>
      <c r="G41">
        <v>189.08</v>
      </c>
      <c r="I41">
        <v>4000</v>
      </c>
      <c r="J41">
        <v>10000</v>
      </c>
      <c r="N41">
        <v>1856.2</v>
      </c>
      <c r="P41">
        <v>11764</v>
      </c>
      <c r="Q41" s="52">
        <v>14610.3</v>
      </c>
    </row>
    <row r="42" spans="1:18" x14ac:dyDescent="0.25">
      <c r="A42" s="2"/>
      <c r="B42" t="s">
        <v>114</v>
      </c>
      <c r="C42" s="33">
        <v>25000</v>
      </c>
      <c r="D42">
        <v>5900</v>
      </c>
      <c r="F42" s="85">
        <f t="shared" si="0"/>
        <v>30900</v>
      </c>
    </row>
    <row r="43" spans="1:18" s="55" customFormat="1" x14ac:dyDescent="0.25">
      <c r="A43" s="2"/>
      <c r="C43" s="33"/>
      <c r="F43" s="85"/>
    </row>
    <row r="44" spans="1:18" s="34" customFormat="1" x14ac:dyDescent="0.25">
      <c r="A44" s="51" t="s">
        <v>48</v>
      </c>
      <c r="B44" s="49"/>
      <c r="C44" s="49">
        <f t="shared" ref="C44:R44" si="1">SUM(C3:C43)</f>
        <v>1314086.8</v>
      </c>
      <c r="D44" s="49">
        <f t="shared" si="1"/>
        <v>396755.73</v>
      </c>
      <c r="E44" s="49">
        <f t="shared" si="1"/>
        <v>71402.59</v>
      </c>
      <c r="F44" s="49">
        <f t="shared" si="1"/>
        <v>1782245.12</v>
      </c>
      <c r="G44" s="49">
        <f t="shared" si="1"/>
        <v>2316.389999999999</v>
      </c>
      <c r="H44" s="49">
        <f t="shared" si="1"/>
        <v>0</v>
      </c>
      <c r="I44" s="49">
        <f t="shared" si="1"/>
        <v>9760</v>
      </c>
      <c r="J44" s="49">
        <f t="shared" si="1"/>
        <v>10000</v>
      </c>
      <c r="K44" s="49">
        <f t="shared" si="1"/>
        <v>74303</v>
      </c>
      <c r="L44" s="49">
        <f t="shared" si="1"/>
        <v>346708</v>
      </c>
      <c r="M44" s="49">
        <f t="shared" si="1"/>
        <v>0</v>
      </c>
      <c r="N44" s="49">
        <f t="shared" si="1"/>
        <v>3713.12</v>
      </c>
      <c r="O44" s="49">
        <f t="shared" si="1"/>
        <v>0</v>
      </c>
      <c r="P44" s="49">
        <f t="shared" si="1"/>
        <v>304869</v>
      </c>
      <c r="Q44" s="49">
        <f t="shared" si="1"/>
        <v>87661.8</v>
      </c>
      <c r="R44" s="49">
        <f t="shared" si="1"/>
        <v>121780.11</v>
      </c>
    </row>
    <row r="45" spans="1:18" x14ac:dyDescent="0.25">
      <c r="A45" s="2"/>
    </row>
  </sheetData>
  <mergeCells count="3">
    <mergeCell ref="B1:C1"/>
    <mergeCell ref="V1:Z1"/>
    <mergeCell ref="H1:Q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05D9-C031-495C-A140-1A735C426B4B}">
  <dimension ref="A1:U46"/>
  <sheetViews>
    <sheetView zoomScale="82" zoomScaleNormal="82" workbookViewId="0">
      <pane xSplit="1" ySplit="2" topLeftCell="Q30" activePane="bottomRight" state="frozen"/>
      <selection pane="topRight" activeCell="B1" sqref="B1"/>
      <selection pane="bottomLeft" activeCell="A3" sqref="A3"/>
      <selection pane="bottomRight" activeCell="B46" sqref="B46"/>
    </sheetView>
  </sheetViews>
  <sheetFormatPr defaultRowHeight="15" x14ac:dyDescent="0.25"/>
  <cols>
    <col min="1" max="1" width="10.5703125" bestFit="1" customWidth="1"/>
    <col min="2" max="2" width="17.7109375" customWidth="1"/>
    <col min="3" max="3" width="11.28515625" customWidth="1"/>
    <col min="4" max="4" width="18.42578125" customWidth="1"/>
    <col min="5" max="5" width="16.42578125" customWidth="1"/>
    <col min="6" max="6" width="14.28515625" hidden="1" customWidth="1"/>
    <col min="7" max="7" width="18" customWidth="1"/>
    <col min="9" max="9" width="9.7109375" customWidth="1"/>
    <col min="10" max="10" width="10.5703125" customWidth="1"/>
    <col min="12" max="12" width="12" customWidth="1"/>
    <col min="14" max="14" width="11.28515625" customWidth="1"/>
    <col min="16" max="16" width="9.85546875" customWidth="1"/>
    <col min="17" max="17" width="13.7109375" customWidth="1"/>
    <col min="18" max="18" width="14.42578125" customWidth="1"/>
  </cols>
  <sheetData>
    <row r="1" spans="1:21" ht="75" x14ac:dyDescent="0.25">
      <c r="A1" s="57"/>
      <c r="B1" s="150" t="s">
        <v>42</v>
      </c>
      <c r="C1" s="150"/>
      <c r="D1" s="90" t="s">
        <v>66</v>
      </c>
      <c r="E1" s="90" t="s">
        <v>43</v>
      </c>
      <c r="F1" s="90" t="s">
        <v>44</v>
      </c>
      <c r="G1" s="90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40" t="s">
        <v>120</v>
      </c>
      <c r="S1" s="91"/>
    </row>
    <row r="2" spans="1:21" ht="60" x14ac:dyDescent="0.25">
      <c r="A2" s="58" t="s">
        <v>1</v>
      </c>
      <c r="B2" s="90" t="s">
        <v>0</v>
      </c>
      <c r="C2" s="90" t="s">
        <v>85</v>
      </c>
      <c r="D2" s="90" t="s">
        <v>85</v>
      </c>
      <c r="E2" s="90" t="s">
        <v>85</v>
      </c>
      <c r="F2" s="90" t="s">
        <v>85</v>
      </c>
      <c r="G2" s="90" t="s">
        <v>85</v>
      </c>
      <c r="H2" s="90" t="s">
        <v>13</v>
      </c>
      <c r="I2" s="90" t="s">
        <v>2</v>
      </c>
      <c r="J2" s="90" t="s">
        <v>10</v>
      </c>
      <c r="K2" s="90" t="s">
        <v>4</v>
      </c>
      <c r="L2" s="90" t="s">
        <v>6</v>
      </c>
      <c r="M2" s="90" t="s">
        <v>7</v>
      </c>
      <c r="N2" s="90" t="s">
        <v>9</v>
      </c>
      <c r="O2" s="90" t="s">
        <v>36</v>
      </c>
      <c r="P2" s="90" t="s">
        <v>40</v>
      </c>
      <c r="Q2" s="90" t="s">
        <v>112</v>
      </c>
      <c r="R2" s="90"/>
      <c r="S2" s="90"/>
    </row>
    <row r="3" spans="1:21" x14ac:dyDescent="0.25">
      <c r="A3" s="2">
        <v>44348</v>
      </c>
      <c r="B3" s="89"/>
      <c r="D3">
        <v>71569</v>
      </c>
      <c r="E3">
        <v>21450</v>
      </c>
      <c r="G3">
        <v>66.260000000000005</v>
      </c>
      <c r="R3" s="33">
        <v>15000</v>
      </c>
      <c r="S3" s="55" t="s">
        <v>26</v>
      </c>
      <c r="T3" s="55"/>
      <c r="U3" s="55"/>
    </row>
    <row r="4" spans="1:21" s="55" customFormat="1" ht="45" x14ac:dyDescent="0.25">
      <c r="A4" s="2"/>
      <c r="B4" s="48" t="s">
        <v>143</v>
      </c>
      <c r="C4" s="47">
        <v>23000</v>
      </c>
      <c r="D4" s="47">
        <v>16900</v>
      </c>
      <c r="R4" s="33">
        <v>600</v>
      </c>
      <c r="S4" s="55" t="s">
        <v>149</v>
      </c>
    </row>
    <row r="5" spans="1:21" x14ac:dyDescent="0.25">
      <c r="A5" s="2">
        <v>44349</v>
      </c>
      <c r="B5" s="89"/>
      <c r="D5">
        <v>730</v>
      </c>
      <c r="E5">
        <v>3316.22</v>
      </c>
      <c r="G5">
        <v>66.260000000000005</v>
      </c>
      <c r="I5">
        <v>45683</v>
      </c>
      <c r="R5" s="33">
        <v>120</v>
      </c>
      <c r="S5" s="55" t="s">
        <v>146</v>
      </c>
      <c r="T5" s="55"/>
      <c r="U5" s="55"/>
    </row>
    <row r="6" spans="1:21" s="55" customFormat="1" x14ac:dyDescent="0.25">
      <c r="A6" s="2"/>
      <c r="B6" s="89"/>
      <c r="D6" s="47">
        <v>68595.25</v>
      </c>
      <c r="R6" s="33">
        <v>30000</v>
      </c>
      <c r="S6" s="55" t="s">
        <v>148</v>
      </c>
    </row>
    <row r="7" spans="1:21" x14ac:dyDescent="0.25">
      <c r="A7" s="2">
        <v>44350</v>
      </c>
      <c r="B7" s="89"/>
      <c r="D7">
        <v>109592</v>
      </c>
      <c r="E7">
        <v>7152.82</v>
      </c>
      <c r="G7">
        <v>66.25</v>
      </c>
      <c r="R7" s="33">
        <v>660</v>
      </c>
      <c r="S7" s="55" t="s">
        <v>106</v>
      </c>
      <c r="T7" s="55"/>
      <c r="U7" s="55"/>
    </row>
    <row r="8" spans="1:21" x14ac:dyDescent="0.25">
      <c r="A8" s="2">
        <v>44351</v>
      </c>
      <c r="B8" s="89" t="s">
        <v>142</v>
      </c>
      <c r="C8">
        <v>5000</v>
      </c>
      <c r="D8">
        <v>104199.5</v>
      </c>
      <c r="G8">
        <v>66.28</v>
      </c>
      <c r="I8">
        <v>52738.5</v>
      </c>
      <c r="N8">
        <v>87643</v>
      </c>
      <c r="P8">
        <v>110135</v>
      </c>
      <c r="R8" s="33"/>
      <c r="S8" s="55"/>
      <c r="T8" s="55"/>
      <c r="U8" s="55"/>
    </row>
    <row r="9" spans="1:21" s="55" customFormat="1" ht="30" x14ac:dyDescent="0.25">
      <c r="A9" s="2"/>
      <c r="B9" s="48" t="s">
        <v>144</v>
      </c>
      <c r="C9" s="47">
        <v>1490</v>
      </c>
      <c r="R9" s="33">
        <v>4032.99</v>
      </c>
      <c r="S9" s="55" t="s">
        <v>147</v>
      </c>
    </row>
    <row r="10" spans="1:21" s="55" customFormat="1" x14ac:dyDescent="0.25">
      <c r="A10" s="2"/>
      <c r="B10" s="48" t="s">
        <v>145</v>
      </c>
      <c r="C10" s="47">
        <v>28000</v>
      </c>
      <c r="R10" s="33">
        <v>300</v>
      </c>
      <c r="S10" s="55" t="s">
        <v>150</v>
      </c>
    </row>
    <row r="11" spans="1:21" x14ac:dyDescent="0.25">
      <c r="A11" s="2">
        <v>44352</v>
      </c>
      <c r="B11" s="89"/>
      <c r="D11">
        <v>610</v>
      </c>
      <c r="G11">
        <v>66.260000000000005</v>
      </c>
      <c r="R11" s="33">
        <v>2501.94</v>
      </c>
      <c r="S11" s="55" t="s">
        <v>116</v>
      </c>
      <c r="T11" s="55"/>
      <c r="U11" s="55"/>
    </row>
    <row r="12" spans="1:21" x14ac:dyDescent="0.25">
      <c r="A12" s="2">
        <v>44353</v>
      </c>
      <c r="B12" s="89"/>
      <c r="D12">
        <v>309.5</v>
      </c>
      <c r="G12">
        <v>66.25</v>
      </c>
      <c r="R12" s="33">
        <v>357</v>
      </c>
      <c r="S12" s="55" t="s">
        <v>109</v>
      </c>
      <c r="T12" s="55"/>
      <c r="U12" s="55"/>
    </row>
    <row r="13" spans="1:21" x14ac:dyDescent="0.25">
      <c r="A13" s="2">
        <v>44354</v>
      </c>
      <c r="B13" s="89" t="s">
        <v>15</v>
      </c>
      <c r="C13">
        <v>76768.13</v>
      </c>
      <c r="D13">
        <v>15798</v>
      </c>
      <c r="E13">
        <v>3127.56</v>
      </c>
      <c r="G13">
        <v>66.260000000000005</v>
      </c>
      <c r="I13">
        <v>2794</v>
      </c>
      <c r="R13" s="33">
        <v>27764.1</v>
      </c>
      <c r="S13" s="55" t="s">
        <v>141</v>
      </c>
      <c r="T13" s="55"/>
      <c r="U13" s="55"/>
    </row>
    <row r="14" spans="1:21" x14ac:dyDescent="0.25">
      <c r="A14" s="2">
        <v>44355</v>
      </c>
      <c r="B14" s="89"/>
      <c r="D14">
        <v>10.5</v>
      </c>
      <c r="E14">
        <v>74.430000000000007</v>
      </c>
      <c r="G14">
        <v>66.260000000000005</v>
      </c>
      <c r="N14">
        <v>7009.5</v>
      </c>
      <c r="P14">
        <v>132910.20000000001</v>
      </c>
      <c r="Q14">
        <v>145614.82</v>
      </c>
      <c r="R14" s="33">
        <v>107719.99</v>
      </c>
      <c r="S14" s="55" t="s">
        <v>108</v>
      </c>
      <c r="T14" s="55"/>
      <c r="U14" s="55"/>
    </row>
    <row r="15" spans="1:21" x14ac:dyDescent="0.25">
      <c r="A15" s="2">
        <v>44356</v>
      </c>
      <c r="B15" s="89"/>
      <c r="D15">
        <v>2748.5</v>
      </c>
      <c r="E15">
        <v>1756.02</v>
      </c>
      <c r="G15">
        <v>66.27</v>
      </c>
      <c r="R15" s="33">
        <v>923.87</v>
      </c>
      <c r="S15" s="55" t="s">
        <v>156</v>
      </c>
      <c r="T15" s="55"/>
      <c r="U15" s="55"/>
    </row>
    <row r="16" spans="1:21" ht="30" x14ac:dyDescent="0.25">
      <c r="A16" s="2">
        <v>44357</v>
      </c>
      <c r="B16" s="89" t="s">
        <v>151</v>
      </c>
      <c r="C16">
        <v>14690</v>
      </c>
      <c r="D16">
        <v>120.5</v>
      </c>
      <c r="E16">
        <v>102.37</v>
      </c>
      <c r="G16">
        <v>66.25</v>
      </c>
      <c r="P16">
        <v>111599</v>
      </c>
      <c r="R16" s="33">
        <v>5785.6</v>
      </c>
      <c r="S16" t="s">
        <v>139</v>
      </c>
    </row>
    <row r="17" spans="1:19" x14ac:dyDescent="0.25">
      <c r="B17" s="89"/>
      <c r="D17" s="47">
        <v>1000</v>
      </c>
      <c r="R17" s="33">
        <v>3750</v>
      </c>
      <c r="S17" t="s">
        <v>140</v>
      </c>
    </row>
    <row r="18" spans="1:19" x14ac:dyDescent="0.25">
      <c r="A18" s="2">
        <v>44358</v>
      </c>
      <c r="B18" s="89" t="s">
        <v>159</v>
      </c>
      <c r="C18">
        <v>28000</v>
      </c>
      <c r="D18">
        <v>22599.5</v>
      </c>
      <c r="E18">
        <v>1021.12</v>
      </c>
      <c r="G18">
        <v>66.27</v>
      </c>
      <c r="L18">
        <v>875894</v>
      </c>
      <c r="R18" s="33">
        <v>10800</v>
      </c>
      <c r="S18" t="s">
        <v>153</v>
      </c>
    </row>
    <row r="19" spans="1:19" ht="30" x14ac:dyDescent="0.25">
      <c r="B19" s="89" t="s">
        <v>152</v>
      </c>
      <c r="C19">
        <v>30000</v>
      </c>
      <c r="R19" s="33">
        <v>2670</v>
      </c>
      <c r="S19" t="s">
        <v>154</v>
      </c>
    </row>
    <row r="20" spans="1:19" x14ac:dyDescent="0.25">
      <c r="B20" s="48" t="s">
        <v>114</v>
      </c>
      <c r="C20" s="47">
        <v>54400</v>
      </c>
      <c r="D20" s="47">
        <v>844</v>
      </c>
      <c r="R20" s="33">
        <v>28000</v>
      </c>
      <c r="S20" t="s">
        <v>155</v>
      </c>
    </row>
    <row r="21" spans="1:19" x14ac:dyDescent="0.25">
      <c r="A21" s="2">
        <v>44359</v>
      </c>
      <c r="B21" s="89"/>
      <c r="E21">
        <v>62.5</v>
      </c>
      <c r="G21">
        <v>66.260000000000005</v>
      </c>
      <c r="R21" s="33">
        <v>3712</v>
      </c>
      <c r="S21" t="s">
        <v>157</v>
      </c>
    </row>
    <row r="22" spans="1:19" x14ac:dyDescent="0.25">
      <c r="A22" s="2">
        <v>44360</v>
      </c>
      <c r="B22" s="89"/>
      <c r="D22">
        <v>300</v>
      </c>
      <c r="E22">
        <v>321.75</v>
      </c>
      <c r="G22">
        <v>66.27</v>
      </c>
      <c r="R22" s="33"/>
    </row>
    <row r="23" spans="1:19" x14ac:dyDescent="0.25">
      <c r="A23" s="2">
        <v>44361</v>
      </c>
      <c r="B23" s="89"/>
      <c r="D23">
        <v>1174</v>
      </c>
      <c r="E23">
        <v>5105.62</v>
      </c>
      <c r="G23">
        <v>66.25</v>
      </c>
      <c r="L23">
        <v>20106</v>
      </c>
      <c r="P23">
        <v>67865</v>
      </c>
    </row>
    <row r="24" spans="1:19" x14ac:dyDescent="0.25">
      <c r="A24" s="2"/>
      <c r="B24" s="89"/>
      <c r="E24" s="47">
        <v>3979</v>
      </c>
    </row>
    <row r="25" spans="1:19" x14ac:dyDescent="0.25">
      <c r="A25" s="2">
        <v>44362</v>
      </c>
      <c r="B25" s="89"/>
      <c r="D25">
        <v>8267</v>
      </c>
      <c r="G25">
        <v>66.260000000000005</v>
      </c>
    </row>
    <row r="26" spans="1:19" x14ac:dyDescent="0.25">
      <c r="A26" s="2">
        <v>44363</v>
      </c>
      <c r="B26" s="89"/>
      <c r="D26">
        <v>1520</v>
      </c>
      <c r="G26">
        <v>66.260000000000005</v>
      </c>
      <c r="J26">
        <v>106848</v>
      </c>
    </row>
    <row r="27" spans="1:19" x14ac:dyDescent="0.25">
      <c r="A27" s="2">
        <v>44364</v>
      </c>
      <c r="B27" s="89"/>
      <c r="D27">
        <v>110</v>
      </c>
      <c r="G27">
        <v>66.260000000000005</v>
      </c>
      <c r="P27">
        <v>64037.3</v>
      </c>
    </row>
    <row r="28" spans="1:19" x14ac:dyDescent="0.25">
      <c r="A28" s="2">
        <v>44365</v>
      </c>
      <c r="B28" s="89" t="s">
        <v>21</v>
      </c>
      <c r="C28">
        <v>15210</v>
      </c>
      <c r="D28">
        <v>80451</v>
      </c>
      <c r="E28">
        <v>194.01</v>
      </c>
      <c r="G28">
        <v>66.260000000000005</v>
      </c>
      <c r="N28">
        <v>11036.7</v>
      </c>
      <c r="P28">
        <v>50256.5</v>
      </c>
    </row>
    <row r="29" spans="1:19" x14ac:dyDescent="0.25">
      <c r="B29" s="48" t="s">
        <v>20</v>
      </c>
      <c r="C29" s="47">
        <v>27000</v>
      </c>
      <c r="D29" s="47">
        <v>1200</v>
      </c>
    </row>
    <row r="30" spans="1:19" x14ac:dyDescent="0.25">
      <c r="A30" s="2">
        <v>44366</v>
      </c>
      <c r="B30" s="89"/>
      <c r="D30">
        <v>9.5</v>
      </c>
      <c r="G30">
        <v>66.260000000000005</v>
      </c>
    </row>
    <row r="31" spans="1:19" x14ac:dyDescent="0.25">
      <c r="A31" s="2">
        <v>44367</v>
      </c>
      <c r="B31" s="89"/>
      <c r="D31">
        <v>4.5</v>
      </c>
      <c r="G31">
        <v>66.27</v>
      </c>
    </row>
    <row r="32" spans="1:19" x14ac:dyDescent="0.25">
      <c r="A32" s="2">
        <v>44368</v>
      </c>
      <c r="B32" s="89"/>
      <c r="E32">
        <v>3421.26</v>
      </c>
      <c r="G32">
        <v>66.260000000000005</v>
      </c>
    </row>
    <row r="33" spans="1:18" x14ac:dyDescent="0.25">
      <c r="A33" s="2">
        <v>44369</v>
      </c>
      <c r="B33" s="89"/>
      <c r="D33">
        <v>100</v>
      </c>
      <c r="E33">
        <v>539.74</v>
      </c>
      <c r="G33">
        <v>66.260000000000005</v>
      </c>
      <c r="J33">
        <v>12420</v>
      </c>
      <c r="P33">
        <v>15000</v>
      </c>
    </row>
    <row r="34" spans="1:18" x14ac:dyDescent="0.25">
      <c r="B34" s="89"/>
      <c r="D34" s="47">
        <v>30000</v>
      </c>
    </row>
    <row r="35" spans="1:18" x14ac:dyDescent="0.25">
      <c r="A35" s="2">
        <v>44370</v>
      </c>
      <c r="B35" s="89" t="s">
        <v>80</v>
      </c>
      <c r="C35">
        <v>50390</v>
      </c>
      <c r="D35">
        <v>2610</v>
      </c>
      <c r="E35">
        <v>204.75</v>
      </c>
      <c r="G35">
        <v>66.260000000000005</v>
      </c>
      <c r="I35">
        <v>29987.5</v>
      </c>
    </row>
    <row r="36" spans="1:18" x14ac:dyDescent="0.25">
      <c r="A36" s="2">
        <v>44371</v>
      </c>
      <c r="D36">
        <v>10501</v>
      </c>
      <c r="E36">
        <v>1513.89</v>
      </c>
      <c r="G36">
        <v>90.72</v>
      </c>
      <c r="M36">
        <v>68581</v>
      </c>
    </row>
    <row r="37" spans="1:18" x14ac:dyDescent="0.25">
      <c r="A37" s="2">
        <v>44372</v>
      </c>
      <c r="D37">
        <v>19011</v>
      </c>
      <c r="E37">
        <v>701.4</v>
      </c>
      <c r="G37">
        <v>66.260000000000005</v>
      </c>
      <c r="P37">
        <v>43219</v>
      </c>
    </row>
    <row r="38" spans="1:18" x14ac:dyDescent="0.25">
      <c r="D38" s="47">
        <v>891</v>
      </c>
      <c r="P38" s="47">
        <v>36781</v>
      </c>
    </row>
    <row r="39" spans="1:18" x14ac:dyDescent="0.25">
      <c r="A39" s="2">
        <v>44373</v>
      </c>
      <c r="D39">
        <v>710</v>
      </c>
      <c r="E39">
        <v>140.04</v>
      </c>
      <c r="G39">
        <v>66.27</v>
      </c>
    </row>
    <row r="40" spans="1:18" x14ac:dyDescent="0.25">
      <c r="A40" s="2">
        <v>44374</v>
      </c>
      <c r="D40">
        <v>1501.5</v>
      </c>
      <c r="G40">
        <v>66.239999999999995</v>
      </c>
    </row>
    <row r="41" spans="1:18" x14ac:dyDescent="0.25">
      <c r="A41" s="2">
        <v>44375</v>
      </c>
      <c r="D41">
        <v>6.5</v>
      </c>
      <c r="E41">
        <v>534.87</v>
      </c>
      <c r="G41">
        <v>66.260000000000005</v>
      </c>
    </row>
    <row r="42" spans="1:18" x14ac:dyDescent="0.25">
      <c r="A42" s="2">
        <v>44376</v>
      </c>
      <c r="D42">
        <v>10</v>
      </c>
      <c r="E42">
        <v>1260.69</v>
      </c>
      <c r="G42">
        <v>66.27</v>
      </c>
      <c r="I42">
        <v>12420</v>
      </c>
    </row>
    <row r="43" spans="1:18" x14ac:dyDescent="0.25">
      <c r="D43" s="47">
        <v>100</v>
      </c>
    </row>
    <row r="44" spans="1:18" x14ac:dyDescent="0.25">
      <c r="A44" s="2">
        <v>44377</v>
      </c>
      <c r="B44" t="s">
        <v>16</v>
      </c>
      <c r="C44">
        <v>57000</v>
      </c>
      <c r="D44">
        <v>8009.5</v>
      </c>
      <c r="G44">
        <v>66.25</v>
      </c>
    </row>
    <row r="45" spans="1:18" x14ac:dyDescent="0.25">
      <c r="D45" s="47">
        <v>14773</v>
      </c>
    </row>
    <row r="46" spans="1:18" s="34" customFormat="1" x14ac:dyDescent="0.25">
      <c r="A46" s="51" t="s">
        <v>48</v>
      </c>
      <c r="B46" s="49"/>
      <c r="C46" s="49">
        <f>SUM(C3:C45)</f>
        <v>410948.13</v>
      </c>
      <c r="D46" s="49">
        <f t="shared" ref="D46:Q46" si="0">SUM(D3:D45)</f>
        <v>596885.75</v>
      </c>
      <c r="E46" s="49">
        <f t="shared" si="0"/>
        <v>55980.060000000012</v>
      </c>
      <c r="F46" s="49">
        <f t="shared" si="0"/>
        <v>0</v>
      </c>
      <c r="G46" s="49">
        <f t="shared" si="0"/>
        <v>2012.27</v>
      </c>
      <c r="H46" s="49">
        <f t="shared" si="0"/>
        <v>0</v>
      </c>
      <c r="I46" s="49">
        <f t="shared" si="0"/>
        <v>143623</v>
      </c>
      <c r="J46" s="49">
        <f t="shared" si="0"/>
        <v>119268</v>
      </c>
      <c r="K46" s="49">
        <f t="shared" si="0"/>
        <v>0</v>
      </c>
      <c r="L46" s="49">
        <f t="shared" si="0"/>
        <v>896000</v>
      </c>
      <c r="M46" s="49">
        <f t="shared" si="0"/>
        <v>68581</v>
      </c>
      <c r="N46" s="49">
        <f t="shared" si="0"/>
        <v>105689.2</v>
      </c>
      <c r="O46" s="49">
        <f t="shared" si="0"/>
        <v>0</v>
      </c>
      <c r="P46" s="49">
        <f t="shared" si="0"/>
        <v>631803</v>
      </c>
      <c r="Q46" s="49">
        <f t="shared" si="0"/>
        <v>145614.82</v>
      </c>
      <c r="R46" s="49">
        <f>SUM(R3:R45)</f>
        <v>244697.49000000002</v>
      </c>
    </row>
  </sheetData>
  <mergeCells count="2">
    <mergeCell ref="B1:C1"/>
    <mergeCell ref="H1:Q1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7519-2875-4B09-B0B4-F2EA1158C05B}">
  <dimension ref="A1:Z41"/>
  <sheetViews>
    <sheetView workbookViewId="0">
      <pane xSplit="1" ySplit="2" topLeftCell="H33" activePane="bottomRight" state="frozen"/>
      <selection pane="topRight" activeCell="B1" sqref="B1"/>
      <selection pane="bottomLeft" activeCell="A3" sqref="A3"/>
      <selection pane="bottomRight" activeCell="F33" sqref="F33"/>
    </sheetView>
  </sheetViews>
  <sheetFormatPr defaultRowHeight="15" x14ac:dyDescent="0.25"/>
  <cols>
    <col min="1" max="1" width="10.140625" bestFit="1" customWidth="1"/>
    <col min="2" max="2" width="22.7109375" customWidth="1"/>
    <col min="3" max="3" width="9.5703125" customWidth="1"/>
    <col min="4" max="4" width="13.7109375" customWidth="1"/>
    <col min="5" max="5" width="15.5703125" customWidth="1"/>
    <col min="6" max="6" width="15.42578125" customWidth="1"/>
    <col min="7" max="7" width="12.140625" customWidth="1"/>
    <col min="8" max="8" width="11.42578125" customWidth="1"/>
    <col min="9" max="9" width="11.85546875" customWidth="1"/>
    <col min="10" max="10" width="11" customWidth="1"/>
    <col min="11" max="11" width="10.28515625" customWidth="1"/>
    <col min="12" max="12" width="11.7109375" customWidth="1"/>
    <col min="13" max="13" width="11.5703125" customWidth="1"/>
    <col min="16" max="16" width="9.85546875" customWidth="1"/>
    <col min="17" max="17" width="13" customWidth="1"/>
    <col min="18" max="18" width="12.85546875" style="55" customWidth="1"/>
    <col min="19" max="19" width="10.7109375" customWidth="1"/>
  </cols>
  <sheetData>
    <row r="1" spans="1:26" ht="90" x14ac:dyDescent="0.25">
      <c r="A1" s="57"/>
      <c r="B1" s="150" t="s">
        <v>42</v>
      </c>
      <c r="C1" s="150"/>
      <c r="D1" s="113" t="s">
        <v>66</v>
      </c>
      <c r="E1" s="113" t="s">
        <v>43</v>
      </c>
      <c r="F1" s="113" t="s">
        <v>44</v>
      </c>
      <c r="G1" s="113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40" t="s">
        <v>120</v>
      </c>
      <c r="T1" s="114"/>
      <c r="U1" s="55"/>
    </row>
    <row r="2" spans="1:26" ht="60" x14ac:dyDescent="0.25">
      <c r="A2" s="58" t="s">
        <v>1</v>
      </c>
      <c r="B2" s="113" t="s">
        <v>0</v>
      </c>
      <c r="C2" s="113" t="s">
        <v>85</v>
      </c>
      <c r="D2" s="113" t="s">
        <v>85</v>
      </c>
      <c r="E2" s="113" t="s">
        <v>85</v>
      </c>
      <c r="F2" s="113" t="s">
        <v>85</v>
      </c>
      <c r="G2" s="113" t="s">
        <v>85</v>
      </c>
      <c r="H2" s="113" t="s">
        <v>13</v>
      </c>
      <c r="I2" s="113" t="s">
        <v>2</v>
      </c>
      <c r="J2" s="113" t="s">
        <v>10</v>
      </c>
      <c r="K2" s="113" t="s">
        <v>4</v>
      </c>
      <c r="L2" s="113" t="s">
        <v>6</v>
      </c>
      <c r="M2" s="113" t="s">
        <v>7</v>
      </c>
      <c r="N2" s="113" t="s">
        <v>9</v>
      </c>
      <c r="O2" s="113" t="s">
        <v>36</v>
      </c>
      <c r="P2" s="113" t="s">
        <v>40</v>
      </c>
      <c r="Q2" s="113" t="s">
        <v>112</v>
      </c>
      <c r="R2" s="113" t="s">
        <v>174</v>
      </c>
      <c r="S2" s="113"/>
      <c r="T2" s="113"/>
      <c r="U2" s="55"/>
    </row>
    <row r="3" spans="1:26" ht="30" x14ac:dyDescent="0.25">
      <c r="A3" s="2">
        <v>44378</v>
      </c>
      <c r="B3" s="112" t="s">
        <v>160</v>
      </c>
      <c r="C3">
        <v>30000</v>
      </c>
      <c r="D3">
        <v>41569</v>
      </c>
      <c r="E3">
        <v>21450</v>
      </c>
      <c r="G3">
        <v>45.16</v>
      </c>
    </row>
    <row r="4" spans="1:26" x14ac:dyDescent="0.25">
      <c r="A4" s="2">
        <v>44379</v>
      </c>
      <c r="B4" s="112"/>
      <c r="D4">
        <v>720</v>
      </c>
      <c r="E4">
        <v>3316.22</v>
      </c>
      <c r="G4">
        <v>45.17</v>
      </c>
      <c r="I4">
        <v>45683</v>
      </c>
      <c r="J4" s="47">
        <v>97696</v>
      </c>
    </row>
    <row r="5" spans="1:26" x14ac:dyDescent="0.25">
      <c r="A5" s="2">
        <v>44380</v>
      </c>
      <c r="B5" s="112"/>
      <c r="D5">
        <v>2199.5</v>
      </c>
      <c r="E5">
        <v>1950.92</v>
      </c>
      <c r="G5">
        <v>45.17</v>
      </c>
      <c r="S5">
        <v>1136.94</v>
      </c>
      <c r="T5" t="s">
        <v>161</v>
      </c>
    </row>
    <row r="6" spans="1:26" x14ac:dyDescent="0.25">
      <c r="A6" s="2">
        <v>44381</v>
      </c>
      <c r="B6" s="112"/>
      <c r="D6">
        <v>99.5</v>
      </c>
      <c r="G6">
        <v>45.16</v>
      </c>
      <c r="S6">
        <v>15000</v>
      </c>
      <c r="T6" t="s">
        <v>162</v>
      </c>
    </row>
    <row r="7" spans="1:26" x14ac:dyDescent="0.25">
      <c r="A7" s="2">
        <v>44382</v>
      </c>
      <c r="B7" s="112" t="s">
        <v>15</v>
      </c>
      <c r="C7">
        <v>87288.08</v>
      </c>
      <c r="D7">
        <v>104400</v>
      </c>
      <c r="G7">
        <v>45.17</v>
      </c>
      <c r="J7">
        <v>60000</v>
      </c>
      <c r="M7">
        <v>35964</v>
      </c>
      <c r="P7">
        <v>153074</v>
      </c>
      <c r="S7">
        <v>357</v>
      </c>
      <c r="T7" t="s">
        <v>163</v>
      </c>
    </row>
    <row r="8" spans="1:26" s="55" customFormat="1" x14ac:dyDescent="0.25">
      <c r="A8" s="2"/>
      <c r="B8" s="112"/>
      <c r="D8" s="47">
        <v>3000</v>
      </c>
      <c r="S8">
        <v>4260</v>
      </c>
      <c r="T8" t="s">
        <v>139</v>
      </c>
      <c r="U8"/>
      <c r="V8"/>
    </row>
    <row r="9" spans="1:26" ht="30" x14ac:dyDescent="0.25">
      <c r="A9" s="2">
        <v>44383</v>
      </c>
      <c r="B9" s="48" t="s">
        <v>144</v>
      </c>
      <c r="C9" s="47">
        <v>2830</v>
      </c>
      <c r="D9">
        <v>2009</v>
      </c>
      <c r="G9">
        <v>45.17</v>
      </c>
      <c r="S9">
        <v>57</v>
      </c>
      <c r="T9" t="s">
        <v>164</v>
      </c>
    </row>
    <row r="10" spans="1:26" s="55" customFormat="1" x14ac:dyDescent="0.25">
      <c r="A10" s="2"/>
      <c r="B10" s="48" t="s">
        <v>19</v>
      </c>
      <c r="C10" s="47">
        <v>10000</v>
      </c>
      <c r="S10">
        <v>7750</v>
      </c>
      <c r="T10" t="s">
        <v>165</v>
      </c>
      <c r="U10"/>
      <c r="V10"/>
      <c r="W10"/>
      <c r="X10"/>
      <c r="Y10"/>
      <c r="Z10"/>
    </row>
    <row r="11" spans="1:26" x14ac:dyDescent="0.25">
      <c r="A11" s="2">
        <v>44384</v>
      </c>
      <c r="B11" s="112"/>
      <c r="E11">
        <v>1534.36</v>
      </c>
      <c r="G11">
        <v>45.17</v>
      </c>
      <c r="S11" s="55">
        <v>15000</v>
      </c>
      <c r="T11" s="55" t="s">
        <v>170</v>
      </c>
      <c r="U11" s="55"/>
      <c r="V11" s="55"/>
      <c r="W11" s="55"/>
      <c r="X11" s="55"/>
      <c r="Y11" s="55"/>
      <c r="Z11" s="55"/>
    </row>
    <row r="12" spans="1:26" x14ac:dyDescent="0.25">
      <c r="A12" s="2">
        <v>44385</v>
      </c>
      <c r="B12" s="112"/>
      <c r="D12">
        <v>3110.5</v>
      </c>
      <c r="E12">
        <v>466.8</v>
      </c>
      <c r="G12">
        <v>45.16</v>
      </c>
      <c r="M12">
        <v>56893</v>
      </c>
      <c r="S12">
        <v>32788.080000000002</v>
      </c>
      <c r="T12" t="s">
        <v>23</v>
      </c>
    </row>
    <row r="13" spans="1:26" s="55" customFormat="1" x14ac:dyDescent="0.25">
      <c r="A13" s="2"/>
      <c r="B13" s="112"/>
      <c r="K13" s="47">
        <v>41000</v>
      </c>
      <c r="M13" s="47">
        <v>45697</v>
      </c>
      <c r="S13">
        <v>1000</v>
      </c>
      <c r="T13" t="s">
        <v>167</v>
      </c>
      <c r="U13"/>
      <c r="V13"/>
      <c r="W13"/>
      <c r="X13"/>
      <c r="Y13"/>
      <c r="Z13"/>
    </row>
    <row r="14" spans="1:26" x14ac:dyDescent="0.25">
      <c r="A14" s="2">
        <v>44386</v>
      </c>
      <c r="B14" s="112"/>
      <c r="D14">
        <v>109</v>
      </c>
      <c r="G14">
        <v>45.17</v>
      </c>
      <c r="M14" s="116"/>
      <c r="S14">
        <v>1320</v>
      </c>
      <c r="T14" t="s">
        <v>168</v>
      </c>
    </row>
    <row r="15" spans="1:26" x14ac:dyDescent="0.25">
      <c r="A15" s="2">
        <v>44387</v>
      </c>
      <c r="B15" s="112"/>
      <c r="D15">
        <v>1.5</v>
      </c>
      <c r="G15">
        <v>45.16</v>
      </c>
      <c r="S15">
        <v>81241.77</v>
      </c>
      <c r="T15" t="s">
        <v>108</v>
      </c>
    </row>
    <row r="16" spans="1:26" x14ac:dyDescent="0.25">
      <c r="A16" s="2">
        <v>44388</v>
      </c>
      <c r="B16" s="112"/>
      <c r="D16">
        <v>800</v>
      </c>
      <c r="G16">
        <v>45.16</v>
      </c>
      <c r="S16">
        <v>716</v>
      </c>
      <c r="T16" t="s">
        <v>169</v>
      </c>
    </row>
    <row r="17" spans="1:20" x14ac:dyDescent="0.25">
      <c r="A17" s="2">
        <v>44389</v>
      </c>
      <c r="B17" s="112"/>
      <c r="D17">
        <v>12910</v>
      </c>
      <c r="E17">
        <v>3442.65</v>
      </c>
      <c r="G17">
        <v>45.16</v>
      </c>
      <c r="S17">
        <v>1500</v>
      </c>
      <c r="T17" t="s">
        <v>171</v>
      </c>
    </row>
    <row r="18" spans="1:20" x14ac:dyDescent="0.25">
      <c r="A18" s="2">
        <v>44390</v>
      </c>
      <c r="B18" s="112" t="s">
        <v>166</v>
      </c>
      <c r="C18">
        <v>11979</v>
      </c>
      <c r="E18">
        <v>2189.02</v>
      </c>
      <c r="G18">
        <v>45.17</v>
      </c>
      <c r="S18">
        <v>474.9</v>
      </c>
      <c r="T18" t="s">
        <v>172</v>
      </c>
    </row>
    <row r="19" spans="1:20" x14ac:dyDescent="0.25">
      <c r="A19" s="2">
        <v>44391</v>
      </c>
      <c r="B19" s="112"/>
      <c r="D19">
        <v>124.5</v>
      </c>
      <c r="G19">
        <v>57.62</v>
      </c>
      <c r="J19">
        <v>65520</v>
      </c>
      <c r="M19">
        <v>30000</v>
      </c>
      <c r="S19">
        <v>8568</v>
      </c>
      <c r="T19" t="s">
        <v>173</v>
      </c>
    </row>
    <row r="20" spans="1:20" x14ac:dyDescent="0.25">
      <c r="A20" s="2">
        <v>44392</v>
      </c>
      <c r="B20" s="112"/>
      <c r="D20">
        <v>800</v>
      </c>
      <c r="E20">
        <v>874.39</v>
      </c>
      <c r="G20">
        <v>45.17</v>
      </c>
      <c r="S20">
        <v>9500.01</v>
      </c>
    </row>
    <row r="21" spans="1:20" x14ac:dyDescent="0.25">
      <c r="B21" s="112"/>
      <c r="D21" s="47">
        <v>1200</v>
      </c>
      <c r="S21">
        <v>600</v>
      </c>
      <c r="T21" t="s">
        <v>175</v>
      </c>
    </row>
    <row r="22" spans="1:20" x14ac:dyDescent="0.25">
      <c r="A22" s="2">
        <v>44393</v>
      </c>
      <c r="B22" s="112"/>
      <c r="D22">
        <v>2009.5</v>
      </c>
      <c r="G22">
        <v>45.16</v>
      </c>
      <c r="I22">
        <v>11590</v>
      </c>
      <c r="M22">
        <v>24379</v>
      </c>
    </row>
    <row r="23" spans="1:20" x14ac:dyDescent="0.25">
      <c r="A23" s="2">
        <v>44394</v>
      </c>
      <c r="B23" s="112"/>
      <c r="G23">
        <v>45.17</v>
      </c>
    </row>
    <row r="24" spans="1:20" x14ac:dyDescent="0.25">
      <c r="A24" s="2">
        <v>44395</v>
      </c>
      <c r="B24" s="112"/>
      <c r="D24">
        <v>1.5</v>
      </c>
      <c r="G24">
        <v>45.16</v>
      </c>
    </row>
    <row r="25" spans="1:20" x14ac:dyDescent="0.25">
      <c r="A25" s="2">
        <v>44396</v>
      </c>
      <c r="B25" s="112"/>
      <c r="D25">
        <v>4009.5</v>
      </c>
      <c r="E25">
        <v>2867.67</v>
      </c>
      <c r="G25">
        <v>45.17</v>
      </c>
      <c r="I25">
        <v>1817</v>
      </c>
    </row>
    <row r="26" spans="1:20" x14ac:dyDescent="0.25">
      <c r="B26" s="112"/>
      <c r="D26" s="47">
        <v>3000</v>
      </c>
    </row>
    <row r="27" spans="1:20" x14ac:dyDescent="0.25">
      <c r="A27" s="2">
        <v>44397</v>
      </c>
      <c r="B27" s="112" t="s">
        <v>80</v>
      </c>
      <c r="C27">
        <v>51455</v>
      </c>
      <c r="D27">
        <v>4.5</v>
      </c>
      <c r="G27">
        <v>45.17</v>
      </c>
    </row>
    <row r="28" spans="1:20" x14ac:dyDescent="0.25">
      <c r="B28" s="112"/>
      <c r="D28" s="47">
        <v>2250</v>
      </c>
    </row>
    <row r="29" spans="1:20" x14ac:dyDescent="0.25">
      <c r="A29" s="2">
        <v>44398</v>
      </c>
      <c r="B29" s="112"/>
      <c r="D29">
        <v>2100</v>
      </c>
      <c r="E29">
        <v>5835</v>
      </c>
      <c r="G29">
        <v>45.16</v>
      </c>
    </row>
    <row r="30" spans="1:20" x14ac:dyDescent="0.25">
      <c r="A30" s="2">
        <v>44399</v>
      </c>
      <c r="B30" s="112"/>
      <c r="D30" s="47">
        <v>198.02</v>
      </c>
      <c r="G30">
        <v>45.16</v>
      </c>
      <c r="M30">
        <v>51455</v>
      </c>
    </row>
    <row r="31" spans="1:20" x14ac:dyDescent="0.25">
      <c r="A31" s="2">
        <v>44400</v>
      </c>
      <c r="B31" s="112"/>
      <c r="D31">
        <v>39</v>
      </c>
      <c r="E31">
        <v>3734.4</v>
      </c>
      <c r="G31">
        <v>45.17</v>
      </c>
    </row>
    <row r="32" spans="1:20" x14ac:dyDescent="0.25">
      <c r="A32" s="2">
        <v>44401</v>
      </c>
      <c r="B32" s="112"/>
      <c r="D32" s="47">
        <v>761.5</v>
      </c>
      <c r="G32">
        <v>45.17</v>
      </c>
    </row>
    <row r="33" spans="1:19" x14ac:dyDescent="0.25">
      <c r="A33" s="2">
        <v>44402</v>
      </c>
      <c r="B33" s="112"/>
      <c r="D33">
        <v>1110.5</v>
      </c>
      <c r="G33">
        <v>45.16</v>
      </c>
    </row>
    <row r="34" spans="1:19" x14ac:dyDescent="0.25">
      <c r="A34" s="2">
        <v>44403</v>
      </c>
      <c r="B34" s="112"/>
      <c r="D34" s="10">
        <v>399.5</v>
      </c>
      <c r="E34">
        <v>1171.3800000000001</v>
      </c>
      <c r="G34">
        <v>45.15</v>
      </c>
    </row>
    <row r="35" spans="1:19" ht="45" x14ac:dyDescent="0.25">
      <c r="A35" s="2">
        <v>44404</v>
      </c>
      <c r="B35" s="112" t="s">
        <v>176</v>
      </c>
      <c r="C35">
        <v>315326.3</v>
      </c>
      <c r="D35" s="10"/>
      <c r="E35">
        <v>594.66999999999996</v>
      </c>
      <c r="G35">
        <v>350.31</v>
      </c>
      <c r="M35">
        <v>68851</v>
      </c>
    </row>
    <row r="36" spans="1:19" x14ac:dyDescent="0.25">
      <c r="B36" s="112" t="s">
        <v>16</v>
      </c>
      <c r="C36">
        <v>55600</v>
      </c>
      <c r="D36" s="47">
        <v>2000</v>
      </c>
    </row>
    <row r="37" spans="1:19" x14ac:dyDescent="0.25">
      <c r="A37" s="2">
        <v>44405</v>
      </c>
      <c r="B37" s="112" t="s">
        <v>142</v>
      </c>
      <c r="C37">
        <v>3000</v>
      </c>
      <c r="E37">
        <v>1276.08</v>
      </c>
      <c r="G37">
        <v>45.17</v>
      </c>
      <c r="I37">
        <v>100000</v>
      </c>
    </row>
    <row r="38" spans="1:19" x14ac:dyDescent="0.25">
      <c r="A38" s="2">
        <v>44406</v>
      </c>
      <c r="B38" s="112"/>
      <c r="E38">
        <v>326.01</v>
      </c>
      <c r="G38">
        <v>45.16</v>
      </c>
      <c r="R38" s="55">
        <v>16250</v>
      </c>
    </row>
    <row r="39" spans="1:19" x14ac:dyDescent="0.25">
      <c r="A39" s="2">
        <v>44407</v>
      </c>
      <c r="B39" s="112"/>
      <c r="E39">
        <v>1033.46</v>
      </c>
      <c r="G39">
        <v>45.16</v>
      </c>
    </row>
    <row r="40" spans="1:19" x14ac:dyDescent="0.25">
      <c r="A40" s="2">
        <v>44408</v>
      </c>
      <c r="B40" s="112"/>
      <c r="D40">
        <v>9</v>
      </c>
      <c r="G40">
        <v>45.17</v>
      </c>
    </row>
    <row r="41" spans="1:19" s="34" customFormat="1" x14ac:dyDescent="0.25">
      <c r="A41" s="51" t="s">
        <v>48</v>
      </c>
      <c r="B41" s="49"/>
      <c r="C41" s="49">
        <f t="shared" ref="C41:S41" si="0">SUM(C3:C40)</f>
        <v>567478.38</v>
      </c>
      <c r="D41" s="49">
        <f t="shared" si="0"/>
        <v>190945.02</v>
      </c>
      <c r="E41" s="49">
        <f t="shared" si="0"/>
        <v>52063.03</v>
      </c>
      <c r="F41" s="49">
        <f t="shared" si="0"/>
        <v>0</v>
      </c>
      <c r="G41" s="49">
        <f t="shared" si="0"/>
        <v>1717.7100000000003</v>
      </c>
      <c r="H41" s="49">
        <f t="shared" si="0"/>
        <v>0</v>
      </c>
      <c r="I41" s="49">
        <f t="shared" si="0"/>
        <v>159090</v>
      </c>
      <c r="J41" s="49">
        <f t="shared" si="0"/>
        <v>223216</v>
      </c>
      <c r="K41" s="49">
        <f t="shared" si="0"/>
        <v>41000</v>
      </c>
      <c r="L41" s="49">
        <f t="shared" si="0"/>
        <v>0</v>
      </c>
      <c r="M41" s="49">
        <f t="shared" si="0"/>
        <v>313239</v>
      </c>
      <c r="N41" s="49">
        <f t="shared" si="0"/>
        <v>0</v>
      </c>
      <c r="O41" s="49">
        <f t="shared" si="0"/>
        <v>0</v>
      </c>
      <c r="P41" s="49">
        <f t="shared" si="0"/>
        <v>153074</v>
      </c>
      <c r="Q41" s="49">
        <f t="shared" si="0"/>
        <v>0</v>
      </c>
      <c r="R41" s="49">
        <f t="shared" si="0"/>
        <v>16250</v>
      </c>
      <c r="S41" s="49">
        <f t="shared" si="0"/>
        <v>181269.7</v>
      </c>
    </row>
  </sheetData>
  <mergeCells count="2">
    <mergeCell ref="B1:C1"/>
    <mergeCell ref="H1:R1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BA2D-B37F-4FEC-B96D-5F93F226B979}">
  <dimension ref="A1:AB48"/>
  <sheetViews>
    <sheetView workbookViewId="0">
      <pane xSplit="1" ySplit="2" topLeftCell="J35" activePane="bottomRight" state="frozen"/>
      <selection pane="topRight" activeCell="B1" sqref="B1"/>
      <selection pane="bottomLeft" activeCell="A3" sqref="A3"/>
      <selection pane="bottomRight" activeCell="E35" sqref="E35"/>
    </sheetView>
  </sheetViews>
  <sheetFormatPr defaultRowHeight="15" x14ac:dyDescent="0.25"/>
  <cols>
    <col min="1" max="1" width="10.42578125" customWidth="1"/>
    <col min="2" max="2" width="14.5703125" customWidth="1"/>
    <col min="3" max="3" width="11.5703125" customWidth="1"/>
    <col min="4" max="4" width="14" customWidth="1"/>
    <col min="5" max="5" width="16.85546875" customWidth="1"/>
    <col min="6" max="6" width="15.42578125" customWidth="1"/>
    <col min="7" max="7" width="14" customWidth="1"/>
    <col min="9" max="9" width="11" customWidth="1"/>
    <col min="11" max="11" width="9.7109375" customWidth="1"/>
    <col min="12" max="12" width="10.85546875" customWidth="1"/>
    <col min="13" max="13" width="11" customWidth="1"/>
    <col min="15" max="15" width="11" customWidth="1"/>
    <col min="17" max="17" width="12.5703125" customWidth="1"/>
    <col min="18" max="18" width="12.140625" style="55" customWidth="1"/>
    <col min="19" max="19" width="11" style="55" customWidth="1"/>
    <col min="20" max="20" width="10.140625" style="55" customWidth="1"/>
  </cols>
  <sheetData>
    <row r="1" spans="1:28" ht="86.25" customHeight="1" x14ac:dyDescent="0.25">
      <c r="A1" s="57"/>
      <c r="B1" s="150" t="s">
        <v>42</v>
      </c>
      <c r="C1" s="150"/>
      <c r="D1" s="118" t="s">
        <v>66</v>
      </c>
      <c r="E1" s="118" t="s">
        <v>43</v>
      </c>
      <c r="F1" s="118" t="s">
        <v>44</v>
      </c>
      <c r="G1" s="118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40" t="s">
        <v>120</v>
      </c>
      <c r="V1" s="119"/>
      <c r="W1" s="55"/>
      <c r="X1" s="55"/>
    </row>
    <row r="2" spans="1:28" ht="36.75" customHeight="1" x14ac:dyDescent="0.25">
      <c r="A2" s="58" t="s">
        <v>1</v>
      </c>
      <c r="B2" s="118" t="s">
        <v>0</v>
      </c>
      <c r="C2" s="118" t="s">
        <v>85</v>
      </c>
      <c r="D2" s="118" t="s">
        <v>85</v>
      </c>
      <c r="E2" s="118" t="s">
        <v>85</v>
      </c>
      <c r="F2" s="118" t="s">
        <v>85</v>
      </c>
      <c r="G2" s="118" t="s">
        <v>85</v>
      </c>
      <c r="H2" s="118" t="s">
        <v>13</v>
      </c>
      <c r="I2" s="118" t="s">
        <v>2</v>
      </c>
      <c r="J2" s="118" t="s">
        <v>10</v>
      </c>
      <c r="K2" s="118" t="s">
        <v>4</v>
      </c>
      <c r="L2" s="118" t="s">
        <v>6</v>
      </c>
      <c r="M2" s="118" t="s">
        <v>7</v>
      </c>
      <c r="N2" s="118" t="s">
        <v>9</v>
      </c>
      <c r="O2" s="118" t="s">
        <v>36</v>
      </c>
      <c r="P2" s="118" t="s">
        <v>40</v>
      </c>
      <c r="Q2" s="118" t="s">
        <v>112</v>
      </c>
      <c r="R2" s="120" t="s">
        <v>174</v>
      </c>
      <c r="S2" s="120" t="s">
        <v>186</v>
      </c>
      <c r="T2" s="120" t="s">
        <v>179</v>
      </c>
      <c r="U2" s="118"/>
      <c r="V2" s="118"/>
      <c r="W2" s="55"/>
      <c r="X2" s="55"/>
    </row>
    <row r="3" spans="1:28" x14ac:dyDescent="0.25">
      <c r="A3" s="2">
        <v>44409</v>
      </c>
      <c r="B3" s="117"/>
      <c r="D3">
        <v>59</v>
      </c>
      <c r="E3">
        <v>320.93</v>
      </c>
      <c r="G3">
        <v>45.17</v>
      </c>
    </row>
    <row r="4" spans="1:28" ht="75" x14ac:dyDescent="0.25">
      <c r="A4" s="2">
        <v>44410</v>
      </c>
      <c r="B4" s="117" t="s">
        <v>189</v>
      </c>
      <c r="C4">
        <v>50000</v>
      </c>
      <c r="D4">
        <v>399.7</v>
      </c>
      <c r="E4">
        <v>2811.88</v>
      </c>
      <c r="G4">
        <v>45.16</v>
      </c>
      <c r="U4" s="55">
        <v>2767.6</v>
      </c>
      <c r="V4" s="55" t="s">
        <v>161</v>
      </c>
      <c r="W4" s="55"/>
      <c r="X4" s="55"/>
      <c r="Y4" s="55"/>
      <c r="Z4" s="55"/>
      <c r="AA4" s="55"/>
      <c r="AB4" s="55"/>
    </row>
    <row r="5" spans="1:28" x14ac:dyDescent="0.25">
      <c r="B5" s="117"/>
      <c r="D5" s="47">
        <v>4103</v>
      </c>
      <c r="U5" s="55"/>
      <c r="V5" s="55" t="s">
        <v>162</v>
      </c>
      <c r="W5" s="55"/>
      <c r="X5" s="55"/>
      <c r="Y5" s="55"/>
      <c r="Z5" s="55"/>
      <c r="AA5" s="55"/>
      <c r="AB5" s="55"/>
    </row>
    <row r="6" spans="1:28" x14ac:dyDescent="0.25">
      <c r="A6" s="2">
        <v>44411</v>
      </c>
      <c r="B6" s="117"/>
      <c r="D6">
        <v>107079</v>
      </c>
      <c r="E6">
        <v>4078.22</v>
      </c>
      <c r="G6">
        <v>45.16</v>
      </c>
      <c r="I6">
        <v>62500</v>
      </c>
      <c r="U6" s="55"/>
      <c r="V6" s="55" t="s">
        <v>163</v>
      </c>
      <c r="W6" s="55"/>
      <c r="X6" s="55"/>
      <c r="Y6" s="55"/>
      <c r="Z6" s="55"/>
      <c r="AA6" s="55"/>
      <c r="AB6" s="55"/>
    </row>
    <row r="7" spans="1:28" x14ac:dyDescent="0.25">
      <c r="B7" s="117"/>
      <c r="D7" s="47">
        <v>300</v>
      </c>
      <c r="U7" s="55"/>
      <c r="V7" s="55" t="s">
        <v>139</v>
      </c>
      <c r="W7" s="55"/>
      <c r="X7" s="55"/>
      <c r="Y7" s="55"/>
      <c r="Z7" s="55"/>
      <c r="AA7" s="55"/>
      <c r="AB7" s="55"/>
    </row>
    <row r="8" spans="1:28" x14ac:dyDescent="0.25">
      <c r="A8" s="2">
        <v>44412</v>
      </c>
      <c r="B8" s="117"/>
      <c r="D8">
        <v>31115.5</v>
      </c>
      <c r="E8">
        <v>4385.71</v>
      </c>
      <c r="G8">
        <v>45.17</v>
      </c>
      <c r="M8">
        <v>100970</v>
      </c>
      <c r="U8" s="55">
        <v>60</v>
      </c>
      <c r="V8" s="55" t="s">
        <v>164</v>
      </c>
      <c r="W8" s="55"/>
      <c r="X8" s="55"/>
      <c r="Y8" s="55"/>
      <c r="Z8" s="55"/>
      <c r="AA8" s="55"/>
      <c r="AB8" s="55"/>
    </row>
    <row r="9" spans="1:28" x14ac:dyDescent="0.25">
      <c r="B9" s="117"/>
      <c r="D9" s="47">
        <v>4000</v>
      </c>
      <c r="U9" s="55"/>
      <c r="V9" s="55" t="s">
        <v>165</v>
      </c>
      <c r="W9" s="55"/>
      <c r="X9" s="55"/>
      <c r="Y9" s="55"/>
      <c r="Z9" s="55"/>
      <c r="AA9" s="55"/>
      <c r="AB9" s="55"/>
    </row>
    <row r="10" spans="1:28" x14ac:dyDescent="0.25">
      <c r="A10" s="2">
        <v>44413</v>
      </c>
      <c r="B10" s="117"/>
      <c r="D10">
        <v>1000</v>
      </c>
      <c r="E10">
        <v>5850</v>
      </c>
      <c r="G10">
        <v>45.17</v>
      </c>
      <c r="K10">
        <v>40000</v>
      </c>
      <c r="S10" s="55">
        <v>51841.4</v>
      </c>
      <c r="U10" s="55">
        <v>490</v>
      </c>
      <c r="V10" s="55" t="s">
        <v>184</v>
      </c>
      <c r="W10" s="55"/>
      <c r="X10" s="55"/>
      <c r="Y10" s="55"/>
      <c r="Z10" s="55"/>
      <c r="AA10" s="55"/>
      <c r="AB10" s="55"/>
    </row>
    <row r="11" spans="1:28" ht="45" x14ac:dyDescent="0.25">
      <c r="A11" s="2">
        <v>44414</v>
      </c>
      <c r="B11" s="117" t="s">
        <v>180</v>
      </c>
      <c r="C11">
        <v>3000</v>
      </c>
      <c r="D11" s="10">
        <v>48609.5</v>
      </c>
      <c r="E11">
        <v>3.51</v>
      </c>
      <c r="G11">
        <v>45.16</v>
      </c>
      <c r="K11">
        <v>55000</v>
      </c>
      <c r="U11" s="55"/>
      <c r="V11" s="55" t="s">
        <v>23</v>
      </c>
      <c r="W11" s="55"/>
      <c r="X11" s="55"/>
      <c r="Y11" s="55"/>
      <c r="Z11" s="55"/>
      <c r="AA11" s="55"/>
      <c r="AB11" s="55"/>
    </row>
    <row r="12" spans="1:28" x14ac:dyDescent="0.25">
      <c r="A12" s="2">
        <v>44415</v>
      </c>
      <c r="B12" s="117"/>
      <c r="D12" s="10">
        <v>450</v>
      </c>
      <c r="E12">
        <v>1750.5</v>
      </c>
      <c r="G12">
        <v>45.16</v>
      </c>
      <c r="U12" s="55"/>
      <c r="V12" s="55" t="s">
        <v>167</v>
      </c>
      <c r="W12" s="55"/>
      <c r="X12" s="55"/>
      <c r="Y12" s="55"/>
      <c r="Z12" s="55"/>
      <c r="AA12" s="55"/>
      <c r="AB12" s="55"/>
    </row>
    <row r="13" spans="1:28" x14ac:dyDescent="0.25">
      <c r="A13" s="2">
        <v>44416</v>
      </c>
      <c r="B13" s="117"/>
      <c r="E13">
        <v>3010</v>
      </c>
      <c r="G13">
        <v>45.17</v>
      </c>
      <c r="U13" s="55"/>
      <c r="V13" s="55" t="s">
        <v>168</v>
      </c>
      <c r="W13" s="55"/>
      <c r="X13" s="55"/>
      <c r="Y13" s="55"/>
      <c r="Z13" s="55"/>
      <c r="AA13" s="55"/>
      <c r="AB13" s="55"/>
    </row>
    <row r="14" spans="1:28" x14ac:dyDescent="0.25">
      <c r="A14" s="2">
        <v>44417</v>
      </c>
      <c r="B14" s="117" t="s">
        <v>15</v>
      </c>
      <c r="C14">
        <v>88427.48</v>
      </c>
      <c r="D14">
        <v>179</v>
      </c>
      <c r="E14">
        <v>4096.17</v>
      </c>
      <c r="G14">
        <v>45.16</v>
      </c>
      <c r="K14">
        <v>88813</v>
      </c>
      <c r="U14" s="55">
        <v>87670.64</v>
      </c>
      <c r="V14" s="55" t="s">
        <v>108</v>
      </c>
      <c r="W14" s="55"/>
      <c r="X14" s="55"/>
      <c r="Y14" s="55"/>
      <c r="Z14" s="55"/>
      <c r="AA14" s="55"/>
      <c r="AB14" s="55"/>
    </row>
    <row r="15" spans="1:28" x14ac:dyDescent="0.25">
      <c r="B15" s="117"/>
      <c r="D15" s="47">
        <v>1300</v>
      </c>
      <c r="U15" s="55"/>
      <c r="V15" s="55" t="s">
        <v>169</v>
      </c>
      <c r="W15" s="55"/>
      <c r="X15" s="55"/>
      <c r="Y15" s="55"/>
      <c r="Z15" s="55"/>
      <c r="AA15" s="55"/>
      <c r="AB15" s="55"/>
    </row>
    <row r="16" spans="1:28" x14ac:dyDescent="0.25">
      <c r="A16" s="2">
        <v>44418</v>
      </c>
      <c r="B16" s="117"/>
      <c r="E16">
        <v>4087.16</v>
      </c>
      <c r="G16">
        <v>45.16</v>
      </c>
      <c r="U16" s="55"/>
      <c r="V16" s="55" t="s">
        <v>171</v>
      </c>
      <c r="W16" s="55"/>
      <c r="X16" s="55"/>
      <c r="Y16" s="55"/>
      <c r="Z16" s="55"/>
      <c r="AA16" s="55"/>
      <c r="AB16" s="55"/>
    </row>
    <row r="17" spans="1:28" x14ac:dyDescent="0.25">
      <c r="A17" s="2">
        <v>44419</v>
      </c>
      <c r="B17" s="48" t="s">
        <v>12</v>
      </c>
      <c r="C17" s="47">
        <v>5000</v>
      </c>
      <c r="D17">
        <v>1899.5</v>
      </c>
      <c r="E17">
        <v>13163.04</v>
      </c>
      <c r="G17">
        <v>45.16</v>
      </c>
      <c r="U17" s="55"/>
      <c r="V17" s="55" t="s">
        <v>172</v>
      </c>
      <c r="W17" s="55"/>
      <c r="X17" s="55"/>
      <c r="Y17" s="55"/>
      <c r="Z17" s="55"/>
      <c r="AA17" s="55"/>
      <c r="AB17" s="55"/>
    </row>
    <row r="18" spans="1:28" x14ac:dyDescent="0.25">
      <c r="A18" s="2">
        <v>44420</v>
      </c>
      <c r="B18" s="117"/>
      <c r="D18">
        <v>600.5</v>
      </c>
      <c r="E18">
        <v>1517.1</v>
      </c>
      <c r="G18">
        <v>45.17</v>
      </c>
      <c r="I18">
        <v>23210</v>
      </c>
      <c r="U18" s="55"/>
      <c r="V18" s="55" t="s">
        <v>173</v>
      </c>
      <c r="W18" s="55"/>
      <c r="X18" s="55"/>
      <c r="Y18" s="55"/>
      <c r="Z18" s="55"/>
      <c r="AA18" s="55"/>
      <c r="AB18" s="55"/>
    </row>
    <row r="19" spans="1:28" x14ac:dyDescent="0.25">
      <c r="A19" s="2">
        <v>44421</v>
      </c>
      <c r="B19" s="117"/>
      <c r="D19">
        <v>1050</v>
      </c>
      <c r="E19">
        <v>1983.9</v>
      </c>
      <c r="G19">
        <v>45.17</v>
      </c>
      <c r="U19" s="55"/>
      <c r="V19" s="55"/>
      <c r="W19" s="55"/>
      <c r="X19" s="55"/>
      <c r="Y19" s="55"/>
      <c r="Z19" s="55"/>
      <c r="AA19" s="55"/>
      <c r="AB19" s="55"/>
    </row>
    <row r="20" spans="1:28" x14ac:dyDescent="0.25">
      <c r="A20" s="2">
        <v>44422</v>
      </c>
      <c r="B20" s="117"/>
      <c r="D20">
        <v>753.5</v>
      </c>
      <c r="E20">
        <v>116.7</v>
      </c>
      <c r="G20">
        <v>45.16</v>
      </c>
      <c r="U20" s="55">
        <v>600</v>
      </c>
      <c r="V20" s="55" t="s">
        <v>175</v>
      </c>
      <c r="W20" s="55"/>
      <c r="X20" s="55"/>
      <c r="Y20" s="55"/>
      <c r="Z20" s="55"/>
      <c r="AA20" s="55"/>
      <c r="AB20" s="55"/>
    </row>
    <row r="21" spans="1:28" x14ac:dyDescent="0.25">
      <c r="A21" s="2">
        <v>44423</v>
      </c>
      <c r="B21" s="117"/>
      <c r="D21">
        <v>200</v>
      </c>
      <c r="E21" s="55">
        <v>204.22</v>
      </c>
      <c r="G21">
        <v>45.16</v>
      </c>
      <c r="U21" s="55"/>
      <c r="V21" s="55"/>
      <c r="W21" s="55"/>
      <c r="X21" s="55"/>
      <c r="Y21" s="55"/>
      <c r="Z21" s="55"/>
      <c r="AA21" s="55"/>
      <c r="AB21" s="55"/>
    </row>
    <row r="22" spans="1:28" x14ac:dyDescent="0.25">
      <c r="A22" s="2">
        <v>44424</v>
      </c>
      <c r="B22" s="117"/>
      <c r="D22">
        <v>209</v>
      </c>
      <c r="E22">
        <v>778.53</v>
      </c>
      <c r="G22">
        <v>45.17</v>
      </c>
    </row>
    <row r="23" spans="1:28" ht="45" x14ac:dyDescent="0.25">
      <c r="B23" s="48" t="s">
        <v>181</v>
      </c>
      <c r="C23" s="47">
        <v>3430</v>
      </c>
      <c r="D23" s="47">
        <v>1200</v>
      </c>
    </row>
    <row r="24" spans="1:28" ht="30" x14ac:dyDescent="0.25">
      <c r="A24" s="2">
        <v>44425</v>
      </c>
      <c r="B24" s="117" t="s">
        <v>182</v>
      </c>
      <c r="C24">
        <v>44965</v>
      </c>
      <c r="D24">
        <v>2156</v>
      </c>
      <c r="E24">
        <v>269.74</v>
      </c>
      <c r="G24">
        <v>45.17</v>
      </c>
      <c r="K24">
        <v>50000</v>
      </c>
    </row>
    <row r="25" spans="1:28" ht="30" x14ac:dyDescent="0.25">
      <c r="A25" s="2">
        <v>44426</v>
      </c>
      <c r="B25" s="117" t="s">
        <v>183</v>
      </c>
      <c r="C25">
        <v>65000</v>
      </c>
      <c r="D25">
        <v>6450</v>
      </c>
      <c r="G25">
        <v>45.16</v>
      </c>
    </row>
    <row r="26" spans="1:28" x14ac:dyDescent="0.25">
      <c r="A26" s="2">
        <v>44427</v>
      </c>
      <c r="B26" s="117"/>
      <c r="D26">
        <v>1108.5</v>
      </c>
      <c r="G26">
        <v>45.16</v>
      </c>
    </row>
    <row r="27" spans="1:28" s="55" customFormat="1" x14ac:dyDescent="0.25">
      <c r="A27" s="2"/>
      <c r="B27" s="117"/>
      <c r="D27" s="47">
        <v>10000</v>
      </c>
    </row>
    <row r="28" spans="1:28" ht="29.25" customHeight="1" x14ac:dyDescent="0.25">
      <c r="A28" s="2">
        <v>44428</v>
      </c>
      <c r="B28" s="117" t="s">
        <v>188</v>
      </c>
      <c r="C28">
        <v>20000</v>
      </c>
      <c r="D28">
        <v>513.5</v>
      </c>
      <c r="E28">
        <v>5572.42</v>
      </c>
      <c r="G28">
        <v>45.17</v>
      </c>
      <c r="I28">
        <v>47500</v>
      </c>
    </row>
    <row r="29" spans="1:28" x14ac:dyDescent="0.25">
      <c r="A29" s="2">
        <v>44429</v>
      </c>
      <c r="B29" s="117"/>
      <c r="D29">
        <v>1509</v>
      </c>
      <c r="G29">
        <v>45.17</v>
      </c>
    </row>
    <row r="30" spans="1:28" x14ac:dyDescent="0.25">
      <c r="A30" s="2">
        <v>44430</v>
      </c>
      <c r="B30" s="117"/>
      <c r="D30">
        <v>3999.5</v>
      </c>
      <c r="E30">
        <v>58.35</v>
      </c>
      <c r="G30">
        <v>45.16</v>
      </c>
    </row>
    <row r="31" spans="1:28" x14ac:dyDescent="0.25">
      <c r="A31" s="2">
        <v>44431</v>
      </c>
      <c r="B31" s="117"/>
      <c r="E31">
        <v>3856.2</v>
      </c>
      <c r="G31">
        <v>45.16</v>
      </c>
    </row>
    <row r="32" spans="1:28" x14ac:dyDescent="0.25">
      <c r="A32" s="2">
        <v>44432</v>
      </c>
      <c r="B32" s="117"/>
      <c r="D32">
        <v>1</v>
      </c>
      <c r="E32">
        <v>3217.5</v>
      </c>
      <c r="G32">
        <v>45.16</v>
      </c>
    </row>
    <row r="33" spans="1:21" x14ac:dyDescent="0.25">
      <c r="A33" s="2">
        <v>44433</v>
      </c>
      <c r="B33" s="117"/>
      <c r="D33">
        <v>10100</v>
      </c>
      <c r="E33">
        <v>133.47999999999999</v>
      </c>
      <c r="G33">
        <v>45.17</v>
      </c>
    </row>
    <row r="34" spans="1:21" x14ac:dyDescent="0.25">
      <c r="A34" s="2">
        <v>44434</v>
      </c>
      <c r="B34" s="117"/>
      <c r="D34">
        <v>6209</v>
      </c>
      <c r="E34">
        <v>80425.539999999994</v>
      </c>
      <c r="G34">
        <v>45.16</v>
      </c>
      <c r="T34" s="55">
        <v>139270</v>
      </c>
    </row>
    <row r="35" spans="1:21" x14ac:dyDescent="0.25">
      <c r="A35" s="2">
        <v>44435</v>
      </c>
      <c r="B35" s="117"/>
      <c r="E35">
        <v>9829.9699999999993</v>
      </c>
      <c r="G35">
        <v>45.16</v>
      </c>
    </row>
    <row r="36" spans="1:21" x14ac:dyDescent="0.25">
      <c r="A36" s="2">
        <v>44436</v>
      </c>
      <c r="B36" s="117"/>
      <c r="D36">
        <v>12681.5</v>
      </c>
      <c r="E36">
        <v>5505.4</v>
      </c>
      <c r="G36">
        <v>45.16</v>
      </c>
    </row>
    <row r="37" spans="1:21" x14ac:dyDescent="0.25">
      <c r="A37" s="2"/>
      <c r="B37" s="117"/>
      <c r="D37" s="47">
        <v>778</v>
      </c>
    </row>
    <row r="38" spans="1:21" x14ac:dyDescent="0.25">
      <c r="A38" s="2">
        <v>44437</v>
      </c>
      <c r="B38" s="117"/>
      <c r="E38">
        <v>291.75</v>
      </c>
      <c r="G38">
        <v>45.17</v>
      </c>
    </row>
    <row r="39" spans="1:21" x14ac:dyDescent="0.25">
      <c r="A39" s="2">
        <v>44438</v>
      </c>
      <c r="B39" s="117"/>
      <c r="D39">
        <v>28999.5</v>
      </c>
      <c r="E39">
        <v>6560.48</v>
      </c>
      <c r="G39">
        <v>45.16</v>
      </c>
      <c r="M39">
        <v>68581</v>
      </c>
      <c r="T39" s="55">
        <v>10120</v>
      </c>
    </row>
    <row r="40" spans="1:21" s="55" customFormat="1" x14ac:dyDescent="0.25">
      <c r="A40" s="2"/>
      <c r="B40" s="117"/>
      <c r="D40" s="47">
        <v>695</v>
      </c>
    </row>
    <row r="41" spans="1:21" x14ac:dyDescent="0.25">
      <c r="A41" s="2">
        <v>44439</v>
      </c>
      <c r="B41" s="117" t="s">
        <v>185</v>
      </c>
      <c r="C41">
        <v>192815</v>
      </c>
      <c r="D41">
        <v>240</v>
      </c>
      <c r="E41">
        <v>5315.03</v>
      </c>
      <c r="G41">
        <v>45.16</v>
      </c>
    </row>
    <row r="42" spans="1:21" x14ac:dyDescent="0.25">
      <c r="B42" s="117" t="s">
        <v>80</v>
      </c>
      <c r="C42">
        <v>51200</v>
      </c>
      <c r="D42" s="47">
        <v>3000</v>
      </c>
    </row>
    <row r="43" spans="1:21" s="34" customFormat="1" x14ac:dyDescent="0.25">
      <c r="A43" s="51" t="s">
        <v>48</v>
      </c>
      <c r="B43" s="49"/>
      <c r="C43" s="49">
        <f t="shared" ref="C43:U43" si="0">SUM(C3:C42)</f>
        <v>523837.48</v>
      </c>
      <c r="D43" s="49">
        <f t="shared" si="0"/>
        <v>292947.7</v>
      </c>
      <c r="E43" s="49">
        <f t="shared" si="0"/>
        <v>169193.43</v>
      </c>
      <c r="F43" s="49">
        <f t="shared" si="0"/>
        <v>0</v>
      </c>
      <c r="G43" s="49">
        <f t="shared" si="0"/>
        <v>1400.0800000000002</v>
      </c>
      <c r="H43" s="49">
        <f t="shared" si="0"/>
        <v>0</v>
      </c>
      <c r="I43" s="49">
        <f t="shared" si="0"/>
        <v>133210</v>
      </c>
      <c r="J43" s="49">
        <f t="shared" si="0"/>
        <v>0</v>
      </c>
      <c r="K43" s="49">
        <f t="shared" si="0"/>
        <v>233813</v>
      </c>
      <c r="L43" s="49">
        <f t="shared" si="0"/>
        <v>0</v>
      </c>
      <c r="M43" s="49">
        <f t="shared" si="0"/>
        <v>169551</v>
      </c>
      <c r="N43" s="49">
        <f t="shared" si="0"/>
        <v>0</v>
      </c>
      <c r="O43" s="125">
        <f t="shared" si="0"/>
        <v>0</v>
      </c>
      <c r="P43" s="49">
        <f t="shared" si="0"/>
        <v>0</v>
      </c>
      <c r="Q43" s="125">
        <f t="shared" si="0"/>
        <v>0</v>
      </c>
      <c r="R43" s="49">
        <f t="shared" si="0"/>
        <v>0</v>
      </c>
      <c r="S43" s="49">
        <f t="shared" si="0"/>
        <v>51841.4</v>
      </c>
      <c r="T43" s="49">
        <f t="shared" si="0"/>
        <v>149390</v>
      </c>
      <c r="U43" s="49">
        <f t="shared" si="0"/>
        <v>91588.24</v>
      </c>
    </row>
    <row r="44" spans="1:21" x14ac:dyDescent="0.25">
      <c r="B44" s="117"/>
    </row>
    <row r="45" spans="1:21" x14ac:dyDescent="0.25">
      <c r="B45" s="55"/>
    </row>
    <row r="46" spans="1:21" x14ac:dyDescent="0.25">
      <c r="B46" s="55"/>
    </row>
    <row r="47" spans="1:21" x14ac:dyDescent="0.25">
      <c r="B47" s="55"/>
    </row>
    <row r="48" spans="1:21" x14ac:dyDescent="0.25">
      <c r="B48" s="55"/>
    </row>
  </sheetData>
  <mergeCells count="2">
    <mergeCell ref="B1:C1"/>
    <mergeCell ref="H1:T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F993-038B-40C7-9E21-BC8AF76F9524}">
  <dimension ref="A1:X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2" sqref="A42:XFD42"/>
    </sheetView>
  </sheetViews>
  <sheetFormatPr defaultRowHeight="15" x14ac:dyDescent="0.25"/>
  <cols>
    <col min="1" max="1" width="10.140625" bestFit="1" customWidth="1"/>
    <col min="2" max="2" width="14.42578125" customWidth="1"/>
    <col min="3" max="3" width="12.7109375" customWidth="1"/>
    <col min="4" max="4" width="13.7109375" customWidth="1"/>
    <col min="5" max="5" width="17.7109375" customWidth="1"/>
    <col min="6" max="6" width="13.85546875" hidden="1" customWidth="1"/>
    <col min="7" max="7" width="13.42578125" customWidth="1"/>
    <col min="9" max="9" width="10.85546875" customWidth="1"/>
    <col min="10" max="10" width="9.85546875" customWidth="1"/>
    <col min="11" max="11" width="10.140625" customWidth="1"/>
    <col min="12" max="12" width="10" customWidth="1"/>
    <col min="14" max="14" width="11.140625" customWidth="1"/>
    <col min="19" max="19" width="11.7109375" customWidth="1"/>
    <col min="20" max="20" width="10.28515625" customWidth="1"/>
    <col min="22" max="22" width="10.5703125" customWidth="1"/>
  </cols>
  <sheetData>
    <row r="1" spans="1:24" ht="89.25" customHeight="1" x14ac:dyDescent="0.25">
      <c r="A1" s="57"/>
      <c r="B1" s="150" t="s">
        <v>42</v>
      </c>
      <c r="C1" s="150"/>
      <c r="D1" s="122" t="s">
        <v>66</v>
      </c>
      <c r="E1" s="122" t="s">
        <v>43</v>
      </c>
      <c r="F1" s="122" t="s">
        <v>44</v>
      </c>
      <c r="G1" s="122" t="s">
        <v>45</v>
      </c>
      <c r="H1" s="150" t="s">
        <v>47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40"/>
      <c r="U1" s="123"/>
      <c r="V1" s="156" t="s">
        <v>120</v>
      </c>
      <c r="W1" s="156"/>
    </row>
    <row r="2" spans="1:24" ht="42.75" customHeight="1" x14ac:dyDescent="0.25">
      <c r="A2" s="58" t="s">
        <v>1</v>
      </c>
      <c r="B2" s="122" t="s">
        <v>0</v>
      </c>
      <c r="C2" s="122" t="s">
        <v>85</v>
      </c>
      <c r="D2" s="122" t="s">
        <v>85</v>
      </c>
      <c r="E2" s="122" t="s">
        <v>85</v>
      </c>
      <c r="F2" s="122" t="s">
        <v>85</v>
      </c>
      <c r="G2" s="122" t="s">
        <v>85</v>
      </c>
      <c r="H2" s="122" t="s">
        <v>13</v>
      </c>
      <c r="I2" s="122" t="s">
        <v>2</v>
      </c>
      <c r="J2" s="122" t="s">
        <v>10</v>
      </c>
      <c r="K2" s="122" t="s">
        <v>4</v>
      </c>
      <c r="L2" s="122" t="s">
        <v>6</v>
      </c>
      <c r="M2" s="122" t="s">
        <v>7</v>
      </c>
      <c r="N2" s="122" t="s">
        <v>9</v>
      </c>
      <c r="O2" s="122" t="s">
        <v>36</v>
      </c>
      <c r="P2" s="122" t="s">
        <v>40</v>
      </c>
      <c r="Q2" s="122" t="s">
        <v>112</v>
      </c>
      <c r="R2" s="122" t="s">
        <v>174</v>
      </c>
      <c r="S2" s="122" t="s">
        <v>186</v>
      </c>
      <c r="T2" s="122" t="s">
        <v>179</v>
      </c>
      <c r="U2" s="126" t="s">
        <v>192</v>
      </c>
      <c r="V2" s="122"/>
      <c r="W2" s="55"/>
      <c r="X2" s="55"/>
    </row>
    <row r="3" spans="1:24" x14ac:dyDescent="0.25">
      <c r="A3" s="2">
        <v>44440</v>
      </c>
      <c r="D3">
        <v>59</v>
      </c>
      <c r="E3">
        <v>3173.95</v>
      </c>
      <c r="G3">
        <v>45.17</v>
      </c>
      <c r="T3">
        <v>42824</v>
      </c>
      <c r="U3" s="55">
        <v>13000</v>
      </c>
      <c r="V3">
        <v>10500</v>
      </c>
      <c r="W3" t="s">
        <v>190</v>
      </c>
    </row>
    <row r="4" spans="1:24" x14ac:dyDescent="0.25">
      <c r="D4" s="47">
        <v>3000</v>
      </c>
      <c r="U4" s="55"/>
      <c r="V4">
        <v>87</v>
      </c>
      <c r="W4" t="s">
        <v>191</v>
      </c>
    </row>
    <row r="5" spans="1:24" x14ac:dyDescent="0.25">
      <c r="A5" s="2">
        <v>44441</v>
      </c>
      <c r="D5">
        <v>101340</v>
      </c>
      <c r="E5">
        <v>8929.99</v>
      </c>
      <c r="G5">
        <v>45.17</v>
      </c>
      <c r="U5" s="55"/>
      <c r="V5">
        <v>30000</v>
      </c>
      <c r="W5" t="s">
        <v>193</v>
      </c>
    </row>
    <row r="6" spans="1:24" x14ac:dyDescent="0.25">
      <c r="A6" s="2">
        <v>44442</v>
      </c>
      <c r="D6">
        <v>210</v>
      </c>
      <c r="E6">
        <v>1945</v>
      </c>
      <c r="G6">
        <v>45.16</v>
      </c>
      <c r="M6">
        <v>12450</v>
      </c>
      <c r="T6">
        <v>51200</v>
      </c>
      <c r="U6" s="55"/>
      <c r="V6">
        <v>665</v>
      </c>
      <c r="W6" t="s">
        <v>194</v>
      </c>
    </row>
    <row r="7" spans="1:24" x14ac:dyDescent="0.25">
      <c r="A7" s="2">
        <v>44443</v>
      </c>
      <c r="D7">
        <v>199.5</v>
      </c>
      <c r="G7">
        <v>45.16</v>
      </c>
      <c r="U7" s="55"/>
      <c r="V7">
        <v>1760.1</v>
      </c>
      <c r="W7" t="s">
        <v>139</v>
      </c>
    </row>
    <row r="8" spans="1:24" x14ac:dyDescent="0.25">
      <c r="A8" s="2">
        <v>44444</v>
      </c>
      <c r="D8">
        <v>1009.5</v>
      </c>
      <c r="E8">
        <v>307.12</v>
      </c>
      <c r="G8">
        <v>45.17</v>
      </c>
      <c r="U8" s="55"/>
      <c r="V8">
        <v>13900</v>
      </c>
      <c r="W8" t="s">
        <v>195</v>
      </c>
    </row>
    <row r="9" spans="1:24" x14ac:dyDescent="0.25">
      <c r="A9" s="2">
        <v>44445</v>
      </c>
      <c r="B9" t="s">
        <v>15</v>
      </c>
      <c r="C9">
        <v>84964.59</v>
      </c>
      <c r="D9">
        <v>19</v>
      </c>
      <c r="E9">
        <v>619.5</v>
      </c>
      <c r="G9">
        <v>45.17</v>
      </c>
      <c r="U9" s="55"/>
    </row>
    <row r="10" spans="1:24" x14ac:dyDescent="0.25">
      <c r="B10" s="47" t="s">
        <v>144</v>
      </c>
      <c r="C10" s="47">
        <v>3090</v>
      </c>
      <c r="U10" s="55"/>
      <c r="V10">
        <v>76476.98</v>
      </c>
      <c r="W10" t="s">
        <v>108</v>
      </c>
    </row>
    <row r="11" spans="1:24" x14ac:dyDescent="0.25">
      <c r="A11" s="2">
        <v>44446</v>
      </c>
      <c r="D11">
        <v>500.5</v>
      </c>
      <c r="G11">
        <v>45.16</v>
      </c>
      <c r="N11">
        <v>87643</v>
      </c>
      <c r="T11">
        <v>101240</v>
      </c>
      <c r="U11" s="55"/>
    </row>
    <row r="12" spans="1:24" x14ac:dyDescent="0.25">
      <c r="A12" s="2">
        <v>44447</v>
      </c>
      <c r="D12">
        <v>87803.5</v>
      </c>
      <c r="E12">
        <v>116.7</v>
      </c>
      <c r="G12">
        <v>45.15</v>
      </c>
      <c r="T12">
        <v>77894</v>
      </c>
      <c r="U12" s="55"/>
      <c r="V12">
        <v>476</v>
      </c>
      <c r="W12" t="s">
        <v>196</v>
      </c>
    </row>
    <row r="13" spans="1:24" x14ac:dyDescent="0.25">
      <c r="A13" s="2">
        <v>44448</v>
      </c>
      <c r="D13">
        <v>33098.5</v>
      </c>
      <c r="E13">
        <v>2917.5</v>
      </c>
      <c r="G13">
        <v>45.17</v>
      </c>
      <c r="K13">
        <v>86775</v>
      </c>
      <c r="T13">
        <v>13400</v>
      </c>
      <c r="U13" s="55"/>
      <c r="V13">
        <v>716</v>
      </c>
      <c r="W13" t="s">
        <v>156</v>
      </c>
    </row>
    <row r="14" spans="1:24" ht="45" x14ac:dyDescent="0.25">
      <c r="A14" s="2">
        <v>44449</v>
      </c>
      <c r="B14" s="124" t="s">
        <v>113</v>
      </c>
      <c r="C14">
        <v>54000</v>
      </c>
      <c r="D14">
        <v>31170.5</v>
      </c>
      <c r="E14">
        <v>1072.5</v>
      </c>
      <c r="G14">
        <v>45.17</v>
      </c>
      <c r="K14">
        <v>29000</v>
      </c>
      <c r="U14" s="55"/>
      <c r="V14">
        <v>1320</v>
      </c>
      <c r="W14" t="s">
        <v>106</v>
      </c>
    </row>
    <row r="15" spans="1:24" x14ac:dyDescent="0.25">
      <c r="A15" s="2">
        <v>44450</v>
      </c>
      <c r="D15">
        <v>519.5</v>
      </c>
      <c r="G15">
        <v>45.16</v>
      </c>
      <c r="U15" s="55"/>
    </row>
    <row r="16" spans="1:24" x14ac:dyDescent="0.25">
      <c r="A16" s="2">
        <v>44451</v>
      </c>
      <c r="D16">
        <v>300.5</v>
      </c>
      <c r="E16">
        <v>1704.87</v>
      </c>
      <c r="G16">
        <v>45.16</v>
      </c>
      <c r="U16" s="55"/>
    </row>
    <row r="17" spans="1:23" x14ac:dyDescent="0.25">
      <c r="A17" s="2">
        <v>44452</v>
      </c>
      <c r="D17">
        <v>1018.5</v>
      </c>
      <c r="G17">
        <v>45.17</v>
      </c>
      <c r="T17">
        <v>18060</v>
      </c>
      <c r="U17" s="55"/>
      <c r="V17">
        <v>600</v>
      </c>
      <c r="W17" t="s">
        <v>197</v>
      </c>
    </row>
    <row r="18" spans="1:23" x14ac:dyDescent="0.25">
      <c r="A18" s="2">
        <v>44453</v>
      </c>
      <c r="B18" s="124"/>
      <c r="D18">
        <v>16374</v>
      </c>
      <c r="E18">
        <v>7208.97</v>
      </c>
      <c r="G18">
        <v>44.07</v>
      </c>
      <c r="M18">
        <v>16150</v>
      </c>
      <c r="T18">
        <v>93460</v>
      </c>
      <c r="U18" s="55"/>
    </row>
    <row r="19" spans="1:23" ht="30" x14ac:dyDescent="0.25">
      <c r="A19" s="2">
        <v>44454</v>
      </c>
      <c r="B19" s="48" t="s">
        <v>20</v>
      </c>
      <c r="C19" s="47">
        <v>54000</v>
      </c>
      <c r="D19">
        <v>15199.5</v>
      </c>
      <c r="E19">
        <v>1889.08</v>
      </c>
      <c r="G19">
        <v>44.05</v>
      </c>
      <c r="U19" s="55"/>
    </row>
    <row r="20" spans="1:23" x14ac:dyDescent="0.25">
      <c r="B20" s="124"/>
      <c r="D20" s="47">
        <v>2087</v>
      </c>
      <c r="U20" s="55"/>
    </row>
    <row r="21" spans="1:23" x14ac:dyDescent="0.25">
      <c r="A21" s="2">
        <v>44455</v>
      </c>
      <c r="B21" s="124"/>
      <c r="D21">
        <v>16509.5</v>
      </c>
      <c r="G21">
        <v>44.06</v>
      </c>
      <c r="U21" s="55"/>
    </row>
    <row r="22" spans="1:23" x14ac:dyDescent="0.25">
      <c r="B22" s="124"/>
      <c r="D22" s="47">
        <v>1200</v>
      </c>
      <c r="U22" s="55"/>
    </row>
    <row r="23" spans="1:23" ht="30" x14ac:dyDescent="0.25">
      <c r="A23" s="2">
        <v>44456</v>
      </c>
      <c r="B23" s="124" t="s">
        <v>22</v>
      </c>
      <c r="C23">
        <v>689268.45</v>
      </c>
      <c r="G23">
        <v>44.07</v>
      </c>
      <c r="I23">
        <v>61312</v>
      </c>
      <c r="N23">
        <v>87643</v>
      </c>
      <c r="U23" s="55"/>
    </row>
    <row r="24" spans="1:23" x14ac:dyDescent="0.25">
      <c r="B24" s="124" t="s">
        <v>12</v>
      </c>
      <c r="C24">
        <v>1904</v>
      </c>
      <c r="D24" s="47">
        <v>518.5</v>
      </c>
      <c r="U24" s="55"/>
    </row>
    <row r="25" spans="1:23" x14ac:dyDescent="0.25">
      <c r="A25" s="2">
        <v>44457</v>
      </c>
      <c r="B25" s="124"/>
      <c r="D25">
        <v>310.5</v>
      </c>
      <c r="G25">
        <v>44.06</v>
      </c>
      <c r="U25" s="55"/>
    </row>
    <row r="26" spans="1:23" x14ac:dyDescent="0.25">
      <c r="A26" s="2">
        <v>44458</v>
      </c>
      <c r="B26" s="124"/>
      <c r="D26" s="47">
        <v>109</v>
      </c>
      <c r="G26">
        <v>44.06</v>
      </c>
      <c r="U26" s="55"/>
    </row>
    <row r="27" spans="1:23" ht="60" x14ac:dyDescent="0.25">
      <c r="A27" s="2">
        <v>44459</v>
      </c>
      <c r="B27" s="124" t="s">
        <v>160</v>
      </c>
      <c r="C27">
        <v>20000</v>
      </c>
      <c r="E27">
        <v>1550.77</v>
      </c>
      <c r="G27">
        <v>44.07</v>
      </c>
      <c r="T27">
        <v>13100</v>
      </c>
      <c r="U27" s="55"/>
    </row>
    <row r="28" spans="1:23" x14ac:dyDescent="0.25">
      <c r="A28" s="2">
        <v>44460</v>
      </c>
      <c r="B28" s="124"/>
      <c r="E28">
        <v>204.72</v>
      </c>
      <c r="G28">
        <v>44.05</v>
      </c>
      <c r="I28">
        <v>70740</v>
      </c>
      <c r="U28" s="55"/>
    </row>
    <row r="29" spans="1:23" x14ac:dyDescent="0.25">
      <c r="A29" s="2">
        <v>44461</v>
      </c>
      <c r="B29" t="s">
        <v>17</v>
      </c>
      <c r="C29">
        <v>10000</v>
      </c>
      <c r="D29">
        <v>11341.86</v>
      </c>
      <c r="E29">
        <v>16992.740000000002</v>
      </c>
      <c r="G29">
        <v>44.07</v>
      </c>
      <c r="I29">
        <v>370630</v>
      </c>
      <c r="O29">
        <v>17600</v>
      </c>
      <c r="T29">
        <v>20000</v>
      </c>
      <c r="U29" s="55"/>
    </row>
    <row r="30" spans="1:23" x14ac:dyDescent="0.25">
      <c r="D30" s="47">
        <v>2000</v>
      </c>
      <c r="U30" s="55"/>
    </row>
    <row r="31" spans="1:23" x14ac:dyDescent="0.25">
      <c r="A31" s="2">
        <v>44462</v>
      </c>
      <c r="D31">
        <v>94629</v>
      </c>
      <c r="E31">
        <v>2107.5100000000002</v>
      </c>
      <c r="G31">
        <v>44.06</v>
      </c>
      <c r="U31" s="55"/>
    </row>
    <row r="32" spans="1:23" x14ac:dyDescent="0.25">
      <c r="A32" s="2">
        <v>44463</v>
      </c>
      <c r="B32" t="s">
        <v>80</v>
      </c>
      <c r="C32">
        <v>49780</v>
      </c>
      <c r="D32">
        <v>1011</v>
      </c>
      <c r="E32">
        <v>4339.75</v>
      </c>
      <c r="G32">
        <v>44.06</v>
      </c>
      <c r="N32">
        <v>17562.2</v>
      </c>
      <c r="O32">
        <v>48000</v>
      </c>
      <c r="T32">
        <v>25000</v>
      </c>
      <c r="U32" s="55"/>
    </row>
    <row r="33" spans="1:22" x14ac:dyDescent="0.25">
      <c r="D33" s="47">
        <v>2000</v>
      </c>
      <c r="U33" s="55"/>
    </row>
    <row r="34" spans="1:22" x14ac:dyDescent="0.25">
      <c r="A34" s="2">
        <v>44464</v>
      </c>
      <c r="D34">
        <v>1700</v>
      </c>
      <c r="G34">
        <v>44.06</v>
      </c>
      <c r="U34" s="55"/>
    </row>
    <row r="35" spans="1:22" x14ac:dyDescent="0.25">
      <c r="A35" s="2">
        <v>44465</v>
      </c>
      <c r="D35">
        <v>4199.5</v>
      </c>
      <c r="E35">
        <v>97.25</v>
      </c>
      <c r="G35">
        <v>44.07</v>
      </c>
      <c r="U35" s="55"/>
    </row>
    <row r="36" spans="1:22" x14ac:dyDescent="0.25">
      <c r="A36" s="2">
        <v>44466</v>
      </c>
      <c r="D36">
        <v>2518.5</v>
      </c>
      <c r="E36">
        <v>1700.55</v>
      </c>
      <c r="G36">
        <v>44.05</v>
      </c>
      <c r="U36" s="55"/>
    </row>
    <row r="37" spans="1:22" x14ac:dyDescent="0.25">
      <c r="A37" s="128"/>
      <c r="D37" s="47">
        <v>200</v>
      </c>
      <c r="U37" s="55"/>
    </row>
    <row r="38" spans="1:22" x14ac:dyDescent="0.25">
      <c r="A38" s="2">
        <v>44467</v>
      </c>
      <c r="D38">
        <v>100881</v>
      </c>
      <c r="E38">
        <v>501.81</v>
      </c>
      <c r="G38">
        <v>44.07</v>
      </c>
      <c r="U38" s="55"/>
    </row>
    <row r="39" spans="1:22" x14ac:dyDescent="0.25">
      <c r="A39" s="2">
        <v>44468</v>
      </c>
      <c r="E39">
        <v>2627.25</v>
      </c>
      <c r="G39">
        <v>44.06</v>
      </c>
      <c r="L39">
        <v>100875</v>
      </c>
      <c r="N39">
        <v>23764.05</v>
      </c>
      <c r="U39" s="55"/>
    </row>
    <row r="40" spans="1:22" x14ac:dyDescent="0.25">
      <c r="A40" s="2">
        <v>44469</v>
      </c>
      <c r="D40">
        <v>10339.5</v>
      </c>
      <c r="E40">
        <v>5316.92</v>
      </c>
      <c r="G40">
        <v>42.69</v>
      </c>
      <c r="U40" s="55"/>
    </row>
    <row r="41" spans="1:22" x14ac:dyDescent="0.25">
      <c r="D41" s="47">
        <v>1000</v>
      </c>
      <c r="U41" s="55"/>
    </row>
    <row r="42" spans="1:22" s="34" customFormat="1" x14ac:dyDescent="0.25">
      <c r="A42" s="51" t="s">
        <v>48</v>
      </c>
      <c r="B42" s="49"/>
      <c r="C42" s="49">
        <f t="shared" ref="C42:V42" si="0">SUM(C3:C41)</f>
        <v>967007.03999999992</v>
      </c>
      <c r="D42" s="49">
        <f t="shared" si="0"/>
        <v>544376.86</v>
      </c>
      <c r="E42" s="49">
        <f t="shared" si="0"/>
        <v>65324.450000000004</v>
      </c>
      <c r="F42" s="49">
        <f t="shared" si="0"/>
        <v>0</v>
      </c>
      <c r="G42" s="49">
        <f t="shared" si="0"/>
        <v>1334.8199999999997</v>
      </c>
      <c r="H42" s="49">
        <f t="shared" si="0"/>
        <v>0</v>
      </c>
      <c r="I42" s="49">
        <f t="shared" si="0"/>
        <v>502682</v>
      </c>
      <c r="J42" s="49">
        <f t="shared" si="0"/>
        <v>0</v>
      </c>
      <c r="K42" s="49">
        <f t="shared" si="0"/>
        <v>115775</v>
      </c>
      <c r="L42" s="49">
        <f t="shared" si="0"/>
        <v>100875</v>
      </c>
      <c r="M42" s="49">
        <f t="shared" si="0"/>
        <v>28600</v>
      </c>
      <c r="N42" s="100">
        <f t="shared" si="0"/>
        <v>216612.25</v>
      </c>
      <c r="O42" s="100">
        <f t="shared" si="0"/>
        <v>65600</v>
      </c>
      <c r="P42" s="100">
        <f t="shared" si="0"/>
        <v>0</v>
      </c>
      <c r="Q42" s="49">
        <f t="shared" si="0"/>
        <v>0</v>
      </c>
      <c r="R42" s="49">
        <f t="shared" si="0"/>
        <v>0</v>
      </c>
      <c r="S42" s="49">
        <f t="shared" si="0"/>
        <v>0</v>
      </c>
      <c r="T42" s="49">
        <f t="shared" si="0"/>
        <v>456178</v>
      </c>
      <c r="U42" s="49">
        <f t="shared" si="0"/>
        <v>13000</v>
      </c>
      <c r="V42" s="49">
        <f t="shared" si="0"/>
        <v>136501.07999999999</v>
      </c>
    </row>
  </sheetData>
  <mergeCells count="3">
    <mergeCell ref="B1:C1"/>
    <mergeCell ref="H1:S1"/>
    <mergeCell ref="V1:W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січень</vt:lpstr>
      <vt:lpstr>лютий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Кірсанова</dc:creator>
  <cp:lastModifiedBy>Костянтин Алєксєєв</cp:lastModifiedBy>
  <dcterms:created xsi:type="dcterms:W3CDTF">2021-04-04T10:46:43Z</dcterms:created>
  <dcterms:modified xsi:type="dcterms:W3CDTF">2022-01-18T15:54:55Z</dcterms:modified>
</cp:coreProperties>
</file>